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svg" ContentType="image/sv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YG0AH011012\Desktop\"/>
    </mc:Choice>
  </mc:AlternateContent>
  <workbookProtection workbookAlgorithmName="SHA-512" workbookHashValue="v8IybPuIGwmXoooY/v9cDfRq49fvz1ICuI5xQ3KFxC0EH1s8ktknAsMy75x5hnYtRHKm73GCKwWGHoCZJL6wdg==" workbookSaltValue="mPWkg2YKovsief0GzptZEg==" workbookSpinCount="100000" lockStructure="1"/>
  <bookViews>
    <workbookView xWindow="-108" yWindow="-108" windowWidth="12516" windowHeight="3216"/>
  </bookViews>
  <sheets>
    <sheet name="シミュレーション" sheetId="1" r:id="rId1"/>
    <sheet name="現状_自社倉庫" sheetId="2" state="hidden" r:id="rId2"/>
    <sheet name="現状_3PL" sheetId="3" state="hidden" r:id="rId3"/>
    <sheet name="導入時" sheetId="4" state="hidden" r:id="rId4"/>
    <sheet name="リスト用" sheetId="7" state="hidden" r:id="rId5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1" i="4" l="1"/>
  <c r="G48" i="4"/>
  <c r="G47" i="4"/>
  <c r="E48" i="4"/>
  <c r="E47" i="4"/>
  <c r="E35" i="4" s="1"/>
  <c r="E21" i="4"/>
  <c r="E33" i="4"/>
  <c r="I20" i="4"/>
  <c r="E20" i="4"/>
  <c r="E19" i="4" s="1"/>
  <c r="E3" i="3"/>
  <c r="F23" i="2"/>
  <c r="F21" i="2"/>
  <c r="F19" i="2"/>
  <c r="F17" i="2"/>
  <c r="F15" i="2"/>
  <c r="E15" i="2"/>
  <c r="E27" i="2"/>
  <c r="E25" i="2"/>
  <c r="E9" i="2"/>
  <c r="E6" i="2"/>
  <c r="E31" i="4" l="1"/>
  <c r="E30" i="4"/>
  <c r="E9" i="4"/>
  <c r="E3" i="2"/>
  <c r="D27" i="1"/>
  <c r="D32" i="1"/>
  <c r="E26" i="2" l="1"/>
  <c r="E8" i="2"/>
  <c r="E5" i="2"/>
  <c r="E6" i="4"/>
  <c r="E17" i="4"/>
  <c r="E16" i="4"/>
  <c r="E46" i="4"/>
  <c r="E45" i="4"/>
  <c r="E15" i="3"/>
  <c r="E12" i="3"/>
  <c r="E9" i="3"/>
  <c r="E6" i="3"/>
  <c r="E5" i="3" s="1"/>
  <c r="E14" i="3"/>
  <c r="J41" i="1"/>
  <c r="E22" i="2"/>
  <c r="F22" i="2"/>
  <c r="E23" i="2"/>
  <c r="E8" i="3" l="1"/>
  <c r="E11" i="3"/>
  <c r="J5" i="4"/>
  <c r="K5" i="4"/>
  <c r="L5" i="4"/>
  <c r="M5" i="4"/>
  <c r="N5" i="4"/>
  <c r="O5" i="4"/>
  <c r="P5" i="4"/>
  <c r="Q5" i="4"/>
  <c r="R5" i="4"/>
  <c r="S5" i="4"/>
  <c r="T5" i="4"/>
  <c r="U5" i="4"/>
  <c r="V5" i="4"/>
  <c r="W5" i="4"/>
  <c r="X5" i="4"/>
  <c r="Y5" i="4"/>
  <c r="Z5" i="4"/>
  <c r="AA5" i="4"/>
  <c r="AB5" i="4"/>
  <c r="AC5" i="4"/>
  <c r="AD5" i="4"/>
  <c r="AE5" i="4"/>
  <c r="AF5" i="4"/>
  <c r="AG5" i="4"/>
  <c r="AH5" i="4"/>
  <c r="AI5" i="4"/>
  <c r="AJ5" i="4"/>
  <c r="AK5" i="4"/>
  <c r="AL5" i="4"/>
  <c r="K44" i="1"/>
  <c r="E15" i="4"/>
  <c r="E14" i="4"/>
  <c r="E13" i="4"/>
  <c r="E12" i="4"/>
  <c r="E11" i="4"/>
  <c r="E10" i="4"/>
  <c r="E44" i="4"/>
  <c r="E43" i="4"/>
  <c r="E42" i="4"/>
  <c r="E41" i="4"/>
  <c r="E40" i="4"/>
  <c r="E39" i="4"/>
  <c r="E38" i="4"/>
  <c r="E29" i="4"/>
  <c r="E28" i="4"/>
  <c r="E27" i="4"/>
  <c r="E26" i="4"/>
  <c r="E25" i="4"/>
  <c r="E24" i="4"/>
  <c r="E23" i="4"/>
  <c r="E3" i="4"/>
  <c r="E50" i="4" s="1"/>
  <c r="F20" i="2"/>
  <c r="F18" i="2"/>
  <c r="F16" i="2"/>
  <c r="E21" i="2"/>
  <c r="E20" i="2"/>
  <c r="E19" i="2"/>
  <c r="E18" i="2"/>
  <c r="E17" i="2"/>
  <c r="E16" i="2"/>
  <c r="E2" i="3" l="1"/>
  <c r="E7" i="4"/>
  <c r="I21" i="4"/>
  <c r="E12" i="2"/>
  <c r="I6" i="4"/>
  <c r="J6" i="4" s="1"/>
  <c r="K46" i="1"/>
  <c r="J42" i="1"/>
  <c r="J48" i="1" s="1"/>
  <c r="J46" i="1"/>
  <c r="I7" i="4" l="1"/>
  <c r="E11" i="2"/>
  <c r="J45" i="1" s="1"/>
  <c r="J40" i="1" s="1"/>
  <c r="J55" i="1" s="1"/>
  <c r="H24" i="4"/>
  <c r="H26" i="4"/>
  <c r="H28" i="4"/>
  <c r="H23" i="4"/>
  <c r="H25" i="4"/>
  <c r="H27" i="4"/>
  <c r="H29" i="4"/>
  <c r="K45" i="1"/>
  <c r="J47" i="1"/>
  <c r="K6" i="4"/>
  <c r="J7" i="4"/>
  <c r="E2" i="2" l="1"/>
  <c r="K43" i="1"/>
  <c r="L6" i="4"/>
  <c r="K7" i="4"/>
  <c r="K47" i="1" l="1"/>
  <c r="K48" i="1"/>
  <c r="M6" i="4"/>
  <c r="L7" i="4"/>
  <c r="N6" i="4" l="1"/>
  <c r="M7" i="4"/>
  <c r="O6" i="4" l="1"/>
  <c r="N7" i="4"/>
  <c r="P6" i="4" l="1"/>
  <c r="O7" i="4"/>
  <c r="Q6" i="4" l="1"/>
  <c r="P7" i="4"/>
  <c r="R6" i="4" l="1"/>
  <c r="Q7" i="4"/>
  <c r="S6" i="4" l="1"/>
  <c r="R7" i="4"/>
  <c r="T6" i="4" l="1"/>
  <c r="S7" i="4"/>
  <c r="U6" i="4" l="1"/>
  <c r="T7" i="4"/>
  <c r="V6" i="4" l="1"/>
  <c r="U7" i="4"/>
  <c r="W6" i="4" l="1"/>
  <c r="V7" i="4"/>
  <c r="X6" i="4" l="1"/>
  <c r="W7" i="4"/>
  <c r="Y6" i="4" l="1"/>
  <c r="X7" i="4"/>
  <c r="Z6" i="4" l="1"/>
  <c r="Y7" i="4"/>
  <c r="AA6" i="4" l="1"/>
  <c r="Z7" i="4"/>
  <c r="AB6" i="4" l="1"/>
  <c r="AA7" i="4"/>
  <c r="AC6" i="4" l="1"/>
  <c r="AB7" i="4"/>
  <c r="AD6" i="4" l="1"/>
  <c r="AC7" i="4"/>
  <c r="AE6" i="4" l="1"/>
  <c r="AD7" i="4"/>
  <c r="AF6" i="4" l="1"/>
  <c r="AE7" i="4"/>
  <c r="AG6" i="4" l="1"/>
  <c r="AF7" i="4"/>
  <c r="AH6" i="4" l="1"/>
  <c r="AG7" i="4"/>
  <c r="AI6" i="4" l="1"/>
  <c r="AH7" i="4"/>
  <c r="AJ6" i="4" l="1"/>
  <c r="AI7" i="4"/>
  <c r="AK6" i="4" l="1"/>
  <c r="AJ7" i="4"/>
  <c r="AL6" i="4" l="1"/>
  <c r="AL7" i="4" s="1"/>
  <c r="AK7" i="4"/>
  <c r="I8" i="4" l="1"/>
  <c r="E5" i="4" s="1"/>
  <c r="E2" i="4" s="1"/>
  <c r="K41" i="1" l="1"/>
  <c r="K40" i="1" s="1"/>
  <c r="K55" i="1"/>
  <c r="K57" i="1"/>
  <c r="K59" i="1" s="1"/>
</calcChain>
</file>

<file path=xl/sharedStrings.xml><?xml version="1.0" encoding="utf-8"?>
<sst xmlns="http://schemas.openxmlformats.org/spreadsheetml/2006/main" count="220" uniqueCount="98">
  <si>
    <t>PCS</t>
  </si>
  <si>
    <t>上から順にシミュレーションを行う店舗様の情報を入力してください。</t>
  </si>
  <si>
    <t>物流運用形態</t>
  </si>
  <si>
    <t>件数/月</t>
  </si>
  <si>
    <t>平均的な同梱PCS数</t>
  </si>
  <si>
    <t>PCS/件</t>
  </si>
  <si>
    <t>60サイズ</t>
    <phoneticPr fontId="1"/>
  </si>
  <si>
    <t>80サイズ</t>
    <phoneticPr fontId="1"/>
  </si>
  <si>
    <t>100サイズ</t>
    <phoneticPr fontId="1"/>
  </si>
  <si>
    <t>120サイズ</t>
    <phoneticPr fontId="1"/>
  </si>
  <si>
    <t>140サイズ</t>
    <phoneticPr fontId="1"/>
  </si>
  <si>
    <t>160サイズ</t>
    <phoneticPr fontId="1"/>
  </si>
  <si>
    <t>&lt;現在の荷物の状況&gt;</t>
    <phoneticPr fontId="1"/>
  </si>
  <si>
    <t>平均的な月間出荷件数</t>
    <phoneticPr fontId="1"/>
  </si>
  <si>
    <t>%</t>
    <phoneticPr fontId="1"/>
  </si>
  <si>
    <t>&lt;現在の自社運用のコスト&gt;</t>
    <phoneticPr fontId="1"/>
  </si>
  <si>
    <t>荷物保管場所の月間賃料・水道光熱費等</t>
  </si>
  <si>
    <t>入出荷・在庫管理作業者の月間人件費</t>
  </si>
  <si>
    <t>梱包資材の月間コスト</t>
  </si>
  <si>
    <t>倉庫管理システム(WMS)の月間コスト</t>
  </si>
  <si>
    <t>円</t>
  </si>
  <si>
    <t>&lt;現在の外部委託先への支払いコスト&gt;</t>
    <phoneticPr fontId="1"/>
  </si>
  <si>
    <t>外部委託先への平均的な月間保管費</t>
  </si>
  <si>
    <t>外部委託先への平均的な月間作業費(入出荷費用)</t>
  </si>
  <si>
    <t>外部委託先への平均的な月間送料</t>
  </si>
  <si>
    <t>委託先拠点までの月間納品コスト</t>
  </si>
  <si>
    <t>1配送当たりの平均的な送料</t>
  </si>
  <si>
    <t>&lt;ヤマト運輸委託時のコスト&gt;</t>
    <rPh sb="4" eb="6">
      <t>ウンユ</t>
    </rPh>
    <rPh sb="6" eb="9">
      <t>イタクジ</t>
    </rPh>
    <phoneticPr fontId="1"/>
  </si>
  <si>
    <t>ヤマト運輸拠点までの月間納品コスト</t>
    <rPh sb="3" eb="5">
      <t>ウンユ</t>
    </rPh>
    <rPh sb="5" eb="7">
      <t>キョテン</t>
    </rPh>
    <rPh sb="10" eb="14">
      <t>ゲッカンノウヒン</t>
    </rPh>
    <phoneticPr fontId="1"/>
  </si>
  <si>
    <t>バーコード貼付サービスの利用</t>
    <rPh sb="5" eb="6">
      <t>ハ</t>
    </rPh>
    <rPh sb="6" eb="7">
      <t>ツ</t>
    </rPh>
    <rPh sb="12" eb="14">
      <t>リヨウ</t>
    </rPh>
    <phoneticPr fontId="1"/>
  </si>
  <si>
    <t>円</t>
    <rPh sb="0" eb="1">
      <t>エン</t>
    </rPh>
    <phoneticPr fontId="1"/>
  </si>
  <si>
    <t>ネコポス</t>
    <phoneticPr fontId="1"/>
  </si>
  <si>
    <t>自社で運用</t>
  </si>
  <si>
    <t>外部(3PL等)に委託</t>
  </si>
  <si>
    <t>保管費(/荷物)</t>
  </si>
  <si>
    <t>賃料・水道光熱費</t>
  </si>
  <si>
    <t>平均出荷数</t>
  </si>
  <si>
    <t>件</t>
  </si>
  <si>
    <t>作業費(/荷物)</t>
  </si>
  <si>
    <t>配送費(/荷物)</t>
  </si>
  <si>
    <t>WMSシステムコスト(/月)</t>
  </si>
  <si>
    <t>物流コスト(/荷物)</t>
  </si>
  <si>
    <t>比率</t>
    <rPh sb="0" eb="2">
      <t>ヒリツ</t>
    </rPh>
    <phoneticPr fontId="1"/>
  </si>
  <si>
    <t>送料単価</t>
    <rPh sb="0" eb="2">
      <t>ソウリョウ</t>
    </rPh>
    <rPh sb="2" eb="4">
      <t>タンカ</t>
    </rPh>
    <phoneticPr fontId="1"/>
  </si>
  <si>
    <t>平均的な保管支払い月額</t>
  </si>
  <si>
    <t>平均的な入出荷支払い月額</t>
  </si>
  <si>
    <t>平均的な配送料支払い月額</t>
  </si>
  <si>
    <t>3PL倉庫への納品コスト</t>
  </si>
  <si>
    <r>
      <rPr>
        <sz val="11"/>
        <color theme="1"/>
        <rFont val="ＭＳ ゴシック"/>
        <family val="3"/>
        <charset val="128"/>
      </rPr>
      <t>梱包資材費</t>
    </r>
    <r>
      <rPr>
        <sz val="11"/>
        <color theme="1"/>
        <rFont val="Calibri"/>
        <family val="2"/>
      </rPr>
      <t>(/</t>
    </r>
    <r>
      <rPr>
        <sz val="11"/>
        <color theme="1"/>
        <rFont val="ＭＳ ゴシック"/>
        <family val="3"/>
        <charset val="128"/>
      </rPr>
      <t>月</t>
    </r>
    <r>
      <rPr>
        <sz val="11"/>
        <color theme="1"/>
        <rFont val="Calibri"/>
        <family val="2"/>
      </rPr>
      <t>)</t>
    </r>
    <phoneticPr fontId="1"/>
  </si>
  <si>
    <t>平均的な配送料</t>
    <rPh sb="6" eb="7">
      <t>リョウ</t>
    </rPh>
    <phoneticPr fontId="1"/>
  </si>
  <si>
    <r>
      <rPr>
        <sz val="11"/>
        <color theme="1"/>
        <rFont val="ＭＳ ゴシック"/>
        <family val="3"/>
        <charset val="128"/>
      </rPr>
      <t>入出荷作業人件費</t>
    </r>
    <r>
      <rPr>
        <sz val="11"/>
        <color theme="1"/>
        <rFont val="Calibri"/>
        <family val="2"/>
      </rPr>
      <t>(/</t>
    </r>
    <r>
      <rPr>
        <sz val="11"/>
        <color theme="1"/>
        <rFont val="ＭＳ ゴシック"/>
        <family val="3"/>
        <charset val="128"/>
      </rPr>
      <t>月</t>
    </r>
    <r>
      <rPr>
        <sz val="11"/>
        <color theme="1"/>
        <rFont val="Calibri"/>
        <family val="2"/>
      </rPr>
      <t>)</t>
    </r>
    <phoneticPr fontId="1"/>
  </si>
  <si>
    <t>ヤマト運輸への月間納品コスト</t>
    <rPh sb="3" eb="5">
      <t>ウンユ</t>
    </rPh>
    <phoneticPr fontId="1"/>
  </si>
  <si>
    <t>利用あり</t>
    <rPh sb="0" eb="2">
      <t>リヨウ</t>
    </rPh>
    <phoneticPr fontId="1"/>
  </si>
  <si>
    <t>利用なし</t>
    <rPh sb="0" eb="2">
      <t>リヨウ</t>
    </rPh>
    <phoneticPr fontId="1"/>
  </si>
  <si>
    <t>バーコード貼り付けOP</t>
    <rPh sb="5" eb="6">
      <t>ハ</t>
    </rPh>
    <rPh sb="7" eb="8">
      <t>ツ</t>
    </rPh>
    <phoneticPr fontId="1"/>
  </si>
  <si>
    <t>ピック費</t>
    <rPh sb="3" eb="4">
      <t>ヒ</t>
    </rPh>
    <phoneticPr fontId="1"/>
  </si>
  <si>
    <r>
      <t>1PCS</t>
    </r>
    <r>
      <rPr>
        <sz val="11"/>
        <color theme="1"/>
        <rFont val="ＭＳ ゴシック"/>
        <family val="3"/>
        <charset val="128"/>
      </rPr>
      <t>当たりのピック費</t>
    </r>
    <phoneticPr fontId="1"/>
  </si>
  <si>
    <t>出荷1件あたりの物流コスト</t>
    <rPh sb="0" eb="2">
      <t>シュッカ</t>
    </rPh>
    <rPh sb="3" eb="4">
      <t>ケン</t>
    </rPh>
    <rPh sb="8" eb="10">
      <t>ブツリュウ</t>
    </rPh>
    <phoneticPr fontId="1"/>
  </si>
  <si>
    <t>現状</t>
    <rPh sb="0" eb="2">
      <t>ゲンジョウ</t>
    </rPh>
    <phoneticPr fontId="1"/>
  </si>
  <si>
    <t>委託後</t>
    <rPh sb="0" eb="3">
      <t>イタクゴ</t>
    </rPh>
    <phoneticPr fontId="1"/>
  </si>
  <si>
    <t>コスト総額</t>
    <rPh sb="3" eb="5">
      <t>ソウガク</t>
    </rPh>
    <phoneticPr fontId="1"/>
  </si>
  <si>
    <t>コスト削減額（/件）</t>
    <rPh sb="3" eb="6">
      <t>サクゲンガク</t>
    </rPh>
    <rPh sb="8" eb="9">
      <t>ケン</t>
    </rPh>
    <phoneticPr fontId="1"/>
  </si>
  <si>
    <t>コスト削減額（Total）</t>
    <rPh sb="3" eb="6">
      <t>サクゲンガク</t>
    </rPh>
    <phoneticPr fontId="1"/>
  </si>
  <si>
    <t>　　　保管費</t>
    <rPh sb="3" eb="6">
      <t>ホカンヒ</t>
    </rPh>
    <phoneticPr fontId="1"/>
  </si>
  <si>
    <t>　　　配送費</t>
    <rPh sb="3" eb="6">
      <t>ハイソウヒ</t>
    </rPh>
    <phoneticPr fontId="1"/>
  </si>
  <si>
    <t>納品コスト</t>
    <rPh sb="0" eb="2">
      <t>ノウヒン</t>
    </rPh>
    <phoneticPr fontId="1"/>
  </si>
  <si>
    <t>　　　納品コスト</t>
    <rPh sb="3" eb="5">
      <t>ノウヒン</t>
    </rPh>
    <phoneticPr fontId="1"/>
  </si>
  <si>
    <r>
      <rPr>
        <sz val="11"/>
        <color theme="1"/>
        <rFont val="ＭＳ ゴシック"/>
        <family val="3"/>
        <charset val="128"/>
      </rPr>
      <t>納品コスト</t>
    </r>
    <r>
      <rPr>
        <sz val="11"/>
        <color theme="1"/>
        <rFont val="Calibri"/>
        <family val="2"/>
      </rPr>
      <t>(/</t>
    </r>
    <r>
      <rPr>
        <sz val="11"/>
        <color theme="1"/>
        <rFont val="ＭＳ ゴシック"/>
        <family val="3"/>
        <charset val="128"/>
      </rPr>
      <t>荷物</t>
    </r>
    <r>
      <rPr>
        <sz val="11"/>
        <color theme="1"/>
        <rFont val="Calibri"/>
        <family val="2"/>
      </rPr>
      <t>)</t>
    </r>
    <rPh sb="0" eb="2">
      <t>ノウヒン</t>
    </rPh>
    <phoneticPr fontId="1"/>
  </si>
  <si>
    <t>　　　付帯費　作業費</t>
    <rPh sb="3" eb="5">
      <t>フタイ</t>
    </rPh>
    <rPh sb="5" eb="6">
      <t>ヒ</t>
    </rPh>
    <rPh sb="7" eb="10">
      <t>サギョウヒ</t>
    </rPh>
    <phoneticPr fontId="1"/>
  </si>
  <si>
    <t>　　　　　　　ピック費</t>
    <rPh sb="10" eb="11">
      <t>ヒ</t>
    </rPh>
    <phoneticPr fontId="1"/>
  </si>
  <si>
    <t>　　　　　　　オプション費</t>
    <rPh sb="12" eb="13">
      <t>ヒ</t>
    </rPh>
    <phoneticPr fontId="1"/>
  </si>
  <si>
    <r>
      <rPr>
        <sz val="11"/>
        <color theme="1"/>
        <rFont val="ＭＳ Ｐゴシック"/>
        <family val="2"/>
        <charset val="128"/>
      </rPr>
      <t>オプション費</t>
    </r>
    <r>
      <rPr>
        <sz val="11"/>
        <color theme="1"/>
        <rFont val="Calibri"/>
        <family val="2"/>
      </rPr>
      <t>(/</t>
    </r>
    <r>
      <rPr>
        <sz val="11"/>
        <color theme="1"/>
        <rFont val="ＭＳ ゴシック"/>
        <family val="3"/>
        <charset val="128"/>
      </rPr>
      <t>荷物</t>
    </r>
    <r>
      <rPr>
        <sz val="11"/>
        <color theme="1"/>
        <rFont val="Calibri"/>
        <family val="2"/>
      </rPr>
      <t>)</t>
    </r>
    <rPh sb="5" eb="6">
      <t>ヒ</t>
    </rPh>
    <phoneticPr fontId="1"/>
  </si>
  <si>
    <t>ー　</t>
    <phoneticPr fontId="1"/>
  </si>
  <si>
    <t>保管費/pcs</t>
    <rPh sb="0" eb="3">
      <t>ホカンヒ</t>
    </rPh>
    <phoneticPr fontId="1"/>
  </si>
  <si>
    <t>その他</t>
    <rPh sb="2" eb="3">
      <t>タ</t>
    </rPh>
    <phoneticPr fontId="1"/>
  </si>
  <si>
    <r>
      <rPr>
        <sz val="11"/>
        <color theme="1"/>
        <rFont val="ＭＳ Ｐゴシック"/>
        <family val="2"/>
        <charset val="128"/>
      </rPr>
      <t>追加ピック費</t>
    </r>
    <r>
      <rPr>
        <sz val="11"/>
        <color theme="1"/>
        <rFont val="Calibri"/>
        <family val="2"/>
      </rPr>
      <t>(/</t>
    </r>
    <r>
      <rPr>
        <sz val="11"/>
        <color theme="1"/>
        <rFont val="ＭＳ ゴシック"/>
        <family val="3"/>
        <charset val="128"/>
      </rPr>
      <t>荷物</t>
    </r>
    <r>
      <rPr>
        <sz val="11"/>
        <color theme="1"/>
        <rFont val="Calibri"/>
        <family val="2"/>
      </rPr>
      <t>)</t>
    </r>
    <rPh sb="0" eb="2">
      <t>ツイカ</t>
    </rPh>
    <rPh sb="5" eb="6">
      <t>ヒ</t>
    </rPh>
    <phoneticPr fontId="1"/>
  </si>
  <si>
    <t>平均的な同梱PCS数</t>
    <phoneticPr fontId="1"/>
  </si>
  <si>
    <t>商品サイズ別出荷量比率　※各サイズの合計を100％にしてください</t>
    <phoneticPr fontId="1"/>
  </si>
  <si>
    <t>注文比率　※各注文の合計を100％にしてください</t>
    <rPh sb="0" eb="2">
      <t>チュウモン</t>
    </rPh>
    <rPh sb="2" eb="4">
      <t>ヒリツ</t>
    </rPh>
    <rPh sb="7" eb="9">
      <t>チュウモン</t>
    </rPh>
    <phoneticPr fontId="1"/>
  </si>
  <si>
    <t>　　　その他(Amazon、楽天、自社HPなど)</t>
    <rPh sb="5" eb="6">
      <t>タ</t>
    </rPh>
    <rPh sb="14" eb="16">
      <t>ラクテン</t>
    </rPh>
    <rPh sb="17" eb="19">
      <t>ジシャ</t>
    </rPh>
    <phoneticPr fontId="1"/>
  </si>
  <si>
    <t>円</t>
    <phoneticPr fontId="1"/>
  </si>
  <si>
    <t>その他（Amazon、楽天、自社HP）</t>
    <rPh sb="2" eb="3">
      <t>タ</t>
    </rPh>
    <rPh sb="11" eb="13">
      <t>ラクテン</t>
    </rPh>
    <rPh sb="14" eb="16">
      <t>ジシャ</t>
    </rPh>
    <phoneticPr fontId="1"/>
  </si>
  <si>
    <t>平均的な月間入庫数</t>
    <rPh sb="0" eb="2">
      <t>ヘイキン</t>
    </rPh>
    <rPh sb="2" eb="3">
      <t>テキ</t>
    </rPh>
    <rPh sb="4" eb="6">
      <t>ゲッカン</t>
    </rPh>
    <rPh sb="6" eb="9">
      <t>ニュウコスウ</t>
    </rPh>
    <phoneticPr fontId="1"/>
  </si>
  <si>
    <t>入庫数</t>
    <rPh sb="0" eb="3">
      <t>ニュウコスウ</t>
    </rPh>
    <phoneticPr fontId="1"/>
  </si>
  <si>
    <t>在庫</t>
    <rPh sb="0" eb="2">
      <t>ザイコ</t>
    </rPh>
    <phoneticPr fontId="1"/>
  </si>
  <si>
    <t>保管費</t>
    <rPh sb="0" eb="3">
      <t>ホカンヒ</t>
    </rPh>
    <phoneticPr fontId="1"/>
  </si>
  <si>
    <t>月間保管費</t>
    <rPh sb="0" eb="2">
      <t>ゲッカン</t>
    </rPh>
    <rPh sb="2" eb="5">
      <t>ホカンヒ</t>
    </rPh>
    <phoneticPr fontId="1"/>
  </si>
  <si>
    <t>平均単価/pcs（日）</t>
    <rPh sb="2" eb="4">
      <t>タンカ</t>
    </rPh>
    <rPh sb="9" eb="10">
      <t>ヒ</t>
    </rPh>
    <phoneticPr fontId="1"/>
  </si>
  <si>
    <t>180サイズ</t>
    <phoneticPr fontId="1"/>
  </si>
  <si>
    <t>200サイズ</t>
    <phoneticPr fontId="1"/>
  </si>
  <si>
    <t>180サイズ</t>
    <phoneticPr fontId="1"/>
  </si>
  <si>
    <t>200サイズ</t>
    <phoneticPr fontId="1"/>
  </si>
  <si>
    <t>合計</t>
    <rPh sb="0" eb="2">
      <t>ゴウケイ</t>
    </rPh>
    <phoneticPr fontId="1"/>
  </si>
  <si>
    <t>　　　Yahoo!ショッピング</t>
    <phoneticPr fontId="1"/>
  </si>
  <si>
    <t>180・200サイズ</t>
    <phoneticPr fontId="1"/>
  </si>
  <si>
    <t>160までの0％サイズ</t>
    <phoneticPr fontId="1"/>
  </si>
  <si>
    <t>yahoo</t>
    <phoneticPr fontId="1"/>
  </si>
  <si>
    <r>
      <t>Yahoo</t>
    </r>
    <r>
      <rPr>
        <sz val="11"/>
        <color theme="1"/>
        <rFont val="ＭＳ Ｐゴシック"/>
        <family val="2"/>
        <charset val="128"/>
      </rPr>
      <t>ショッピング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</si>
</sst>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5" formatCode="&quot;¥&quot;#,##0;&quot;¥&quot;\-#,##0"/>
    <numFmt numFmtId="176" formatCode="#,##0.0_ "/>
    <numFmt numFmtId="177" formatCode="#,##0_ "/>
    <numFmt numFmtId="178" formatCode="0.0%"/>
    <numFmt numFmtId="179" formatCode="0.0_ "/>
    <numFmt numFmtId="180" formatCode="&quot;¥&quot;#,##0_);[Red]\(&quot;¥&quot;#,##0\)"/>
  </numFmts>
  <fonts count="28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Yu Gothic Medium"/>
      <family val="2"/>
      <charset val="128"/>
    </font>
    <font>
      <sz val="11"/>
      <color rgb="FF3F3F3F"/>
      <name val="Yu Gothic Medium"/>
      <family val="2"/>
      <charset val="128"/>
    </font>
    <font>
      <sz val="10"/>
      <color theme="1"/>
      <name val="Yu Gothic Medium"/>
      <family val="2"/>
      <charset val="128"/>
    </font>
    <font>
      <sz val="10"/>
      <color theme="1"/>
      <name val="Yu Gothic Medium"/>
      <family val="3"/>
      <charset val="128"/>
    </font>
    <font>
      <sz val="10"/>
      <color rgb="FF3F3F3F"/>
      <name val="Yu Gothic Medium"/>
      <family val="2"/>
      <charset val="128"/>
    </font>
    <font>
      <sz val="10"/>
      <color rgb="FF3F3F3F"/>
      <name val="Yu Gothic Medium"/>
      <family val="3"/>
      <charset val="128"/>
    </font>
    <font>
      <b/>
      <sz val="12"/>
      <color rgb="FF3F3F3F"/>
      <name val="Yu Gothic Medium"/>
      <family val="2"/>
      <charset val="128"/>
    </font>
    <font>
      <sz val="11"/>
      <color theme="1"/>
      <name val="Calibri"/>
      <family val="2"/>
    </font>
    <font>
      <sz val="11"/>
      <color theme="1"/>
      <name val="ＭＳ ゴシック"/>
      <family val="3"/>
      <charset val="128"/>
    </font>
    <font>
      <sz val="11"/>
      <color theme="1"/>
      <name val="ＭＳ Ｐゴシック"/>
      <family val="2"/>
      <charset val="128"/>
    </font>
    <font>
      <sz val="11"/>
      <color theme="1"/>
      <name val="Calibri"/>
      <family val="3"/>
      <charset val="128"/>
    </font>
    <font>
      <sz val="11"/>
      <color rgb="FF3F3F3F"/>
      <name val="Calibri"/>
      <family val="2"/>
    </font>
    <font>
      <b/>
      <sz val="11"/>
      <color theme="1"/>
      <name val="Yu Gothic Medium"/>
      <family val="2"/>
      <charset val="128"/>
    </font>
    <font>
      <sz val="12"/>
      <color theme="1"/>
      <name val="Yu Gothic Medium"/>
      <family val="2"/>
      <charset val="128"/>
    </font>
    <font>
      <b/>
      <sz val="11"/>
      <color theme="2" tint="-0.499984740745262"/>
      <name val="Yu Gothic Medium"/>
      <family val="2"/>
      <charset val="128"/>
    </font>
    <font>
      <b/>
      <sz val="11"/>
      <color theme="2" tint="-0.499984740745262"/>
      <name val="Yu Gothic Medium"/>
      <family val="3"/>
      <charset val="128"/>
    </font>
    <font>
      <sz val="11"/>
      <color theme="2" tint="-0.499984740745262"/>
      <name val="Yu Gothic Medium"/>
      <family val="3"/>
      <charset val="128"/>
    </font>
    <font>
      <b/>
      <sz val="18"/>
      <color rgb="FFFF0000"/>
      <name val="Yu Gothic Medium"/>
      <family val="2"/>
      <charset val="128"/>
    </font>
    <font>
      <b/>
      <sz val="14"/>
      <name val="Yu Gothic Medium"/>
      <family val="2"/>
      <charset val="128"/>
    </font>
    <font>
      <b/>
      <sz val="12"/>
      <color theme="1"/>
      <name val="Yu Gothic Medium"/>
      <family val="2"/>
      <charset val="128"/>
    </font>
    <font>
      <sz val="11"/>
      <color theme="2" tint="-0.499984740745262"/>
      <name val="Yu Gothic Medium"/>
      <family val="2"/>
      <charset val="128"/>
    </font>
    <font>
      <sz val="11"/>
      <color rgb="FFFF0000"/>
      <name val="游ゴシック"/>
      <family val="2"/>
      <charset val="128"/>
      <scheme val="minor"/>
    </font>
    <font>
      <sz val="11"/>
      <color theme="1"/>
      <name val="Calibri"/>
      <family val="2"/>
      <charset val="128"/>
    </font>
    <font>
      <sz val="11"/>
      <color theme="0"/>
      <name val="Yu Gothic Medium"/>
      <family val="2"/>
      <charset val="128"/>
    </font>
    <font>
      <sz val="1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DA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rgb="FFFFDA00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27" fillId="0" borderId="0" applyFont="0" applyFill="0" applyBorder="0" applyAlignment="0" applyProtection="0">
      <alignment vertical="center"/>
    </xf>
    <xf numFmtId="9" fontId="27" fillId="0" borderId="0" applyFont="0" applyFill="0" applyBorder="0" applyAlignment="0" applyProtection="0">
      <alignment vertical="center"/>
    </xf>
  </cellStyleXfs>
  <cellXfs count="109"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2" fillId="0" borderId="0" xfId="0" applyFont="1">
      <alignment vertical="center"/>
    </xf>
    <xf numFmtId="0" fontId="2" fillId="2" borderId="0" xfId="0" applyFont="1" applyFill="1" applyBorder="1">
      <alignment vertical="center"/>
    </xf>
    <xf numFmtId="0" fontId="3" fillId="3" borderId="0" xfId="0" applyFont="1" applyFill="1">
      <alignment vertical="center"/>
    </xf>
    <xf numFmtId="0" fontId="2" fillId="3" borderId="0" xfId="0" applyFont="1" applyFill="1" applyBorder="1">
      <alignment vertical="center"/>
    </xf>
    <xf numFmtId="0" fontId="2" fillId="3" borderId="0" xfId="0" applyFont="1" applyFill="1">
      <alignment vertical="center"/>
    </xf>
    <xf numFmtId="0" fontId="2" fillId="0" borderId="0" xfId="0" applyFont="1" applyFill="1" applyBorder="1">
      <alignment vertical="center"/>
    </xf>
    <xf numFmtId="0" fontId="2" fillId="0" borderId="0" xfId="0" applyFont="1" applyFill="1">
      <alignment vertical="center"/>
    </xf>
    <xf numFmtId="0" fontId="4" fillId="3" borderId="0" xfId="0" applyFont="1" applyFill="1">
      <alignment vertical="center"/>
    </xf>
    <xf numFmtId="0" fontId="5" fillId="3" borderId="0" xfId="0" applyFont="1" applyFill="1">
      <alignment vertical="center"/>
    </xf>
    <xf numFmtId="0" fontId="6" fillId="3" borderId="0" xfId="0" applyFont="1" applyFill="1">
      <alignment vertical="center"/>
    </xf>
    <xf numFmtId="0" fontId="7" fillId="3" borderId="0" xfId="0" applyFont="1" applyFill="1">
      <alignment vertical="center"/>
    </xf>
    <xf numFmtId="0" fontId="7" fillId="3" borderId="0" xfId="0" applyFont="1" applyFill="1" applyBorder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176" fontId="9" fillId="0" borderId="0" xfId="0" applyNumberFormat="1" applyFont="1">
      <alignment vertical="center"/>
    </xf>
    <xf numFmtId="0" fontId="6" fillId="0" borderId="0" xfId="0" applyFont="1" applyFill="1">
      <alignment vertical="center"/>
    </xf>
    <xf numFmtId="0" fontId="7" fillId="0" borderId="0" xfId="0" applyFont="1" applyFill="1">
      <alignment vertical="center"/>
    </xf>
    <xf numFmtId="0" fontId="7" fillId="0" borderId="0" xfId="0" applyFont="1" applyFill="1" applyBorder="1">
      <alignment vertical="center"/>
    </xf>
    <xf numFmtId="178" fontId="9" fillId="0" borderId="0" xfId="0" applyNumberFormat="1" applyFont="1" applyFill="1" applyBorder="1">
      <alignment vertical="center"/>
    </xf>
    <xf numFmtId="0" fontId="0" fillId="0" borderId="0" xfId="0" applyFill="1" applyBorder="1">
      <alignment vertical="center"/>
    </xf>
    <xf numFmtId="177" fontId="9" fillId="0" borderId="0" xfId="0" applyNumberFormat="1" applyFont="1" applyFill="1">
      <alignment vertical="center"/>
    </xf>
    <xf numFmtId="38" fontId="9" fillId="0" borderId="0" xfId="0" applyNumberFormat="1" applyFont="1" applyFill="1">
      <alignment vertical="center"/>
    </xf>
    <xf numFmtId="38" fontId="9" fillId="0" borderId="2" xfId="0" applyNumberFormat="1" applyFont="1" applyFill="1" applyBorder="1">
      <alignment vertical="center"/>
    </xf>
    <xf numFmtId="177" fontId="9" fillId="0" borderId="2" xfId="0" applyNumberFormat="1" applyFont="1" applyFill="1" applyBorder="1">
      <alignment vertical="center"/>
    </xf>
    <xf numFmtId="178" fontId="9" fillId="0" borderId="3" xfId="0" applyNumberFormat="1" applyFont="1" applyFill="1" applyBorder="1">
      <alignment vertical="center"/>
    </xf>
    <xf numFmtId="178" fontId="9" fillId="0" borderId="5" xfId="0" applyNumberFormat="1" applyFont="1" applyFill="1" applyBorder="1">
      <alignment vertical="center"/>
    </xf>
    <xf numFmtId="0" fontId="0" fillId="0" borderId="6" xfId="0" applyFill="1" applyBorder="1">
      <alignment vertical="center"/>
    </xf>
    <xf numFmtId="0" fontId="0" fillId="0" borderId="3" xfId="0" applyBorder="1">
      <alignment vertical="center"/>
    </xf>
    <xf numFmtId="176" fontId="11" fillId="0" borderId="7" xfId="0" applyNumberFormat="1" applyFont="1" applyBorder="1">
      <alignment vertical="center"/>
    </xf>
    <xf numFmtId="0" fontId="11" fillId="0" borderId="8" xfId="0" applyFont="1" applyBorder="1">
      <alignment vertical="center"/>
    </xf>
    <xf numFmtId="0" fontId="2" fillId="0" borderId="9" xfId="0" applyFont="1" applyFill="1" applyBorder="1">
      <alignment vertical="center"/>
    </xf>
    <xf numFmtId="0" fontId="6" fillId="0" borderId="9" xfId="0" applyFont="1" applyFill="1" applyBorder="1">
      <alignment vertical="center"/>
    </xf>
    <xf numFmtId="0" fontId="7" fillId="0" borderId="9" xfId="0" applyFont="1" applyFill="1" applyBorder="1">
      <alignment vertical="center"/>
    </xf>
    <xf numFmtId="176" fontId="9" fillId="0" borderId="2" xfId="0" applyNumberFormat="1" applyFont="1" applyBorder="1">
      <alignment vertical="center"/>
    </xf>
    <xf numFmtId="176" fontId="9" fillId="0" borderId="0" xfId="0" applyNumberFormat="1" applyFont="1" applyBorder="1">
      <alignment vertical="center"/>
    </xf>
    <xf numFmtId="0" fontId="12" fillId="0" borderId="0" xfId="0" applyFont="1">
      <alignment vertical="center"/>
    </xf>
    <xf numFmtId="0" fontId="10" fillId="0" borderId="0" xfId="0" applyFont="1">
      <alignment vertical="center"/>
    </xf>
    <xf numFmtId="176" fontId="9" fillId="0" borderId="0" xfId="0" applyNumberFormat="1" applyFont="1" applyFill="1">
      <alignment vertical="center"/>
    </xf>
    <xf numFmtId="0" fontId="9" fillId="0" borderId="0" xfId="0" applyFont="1" applyFill="1">
      <alignment vertical="center"/>
    </xf>
    <xf numFmtId="179" fontId="9" fillId="0" borderId="0" xfId="0" applyNumberFormat="1" applyFont="1" applyFill="1">
      <alignment vertical="center"/>
    </xf>
    <xf numFmtId="0" fontId="13" fillId="0" borderId="0" xfId="0" applyFont="1">
      <alignment vertical="center"/>
    </xf>
    <xf numFmtId="0" fontId="0" fillId="0" borderId="0" xfId="0" applyFill="1">
      <alignment vertical="center"/>
    </xf>
    <xf numFmtId="0" fontId="9" fillId="0" borderId="0" xfId="0" applyNumberFormat="1" applyFont="1" applyFill="1" applyBorder="1">
      <alignment vertical="center"/>
    </xf>
    <xf numFmtId="0" fontId="14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4" fillId="0" borderId="0" xfId="0" applyFont="1">
      <alignment vertical="center"/>
    </xf>
    <xf numFmtId="0" fontId="23" fillId="0" borderId="4" xfId="0" applyFont="1" applyFill="1" applyBorder="1">
      <alignment vertical="center"/>
    </xf>
    <xf numFmtId="0" fontId="23" fillId="0" borderId="6" xfId="0" applyFont="1" applyFill="1" applyBorder="1">
      <alignment vertical="center"/>
    </xf>
    <xf numFmtId="0" fontId="23" fillId="0" borderId="0" xfId="0" applyFont="1" applyFill="1" applyBorder="1">
      <alignment vertical="center"/>
    </xf>
    <xf numFmtId="0" fontId="23" fillId="3" borderId="4" xfId="0" applyFont="1" applyFill="1" applyBorder="1">
      <alignment vertical="center"/>
    </xf>
    <xf numFmtId="0" fontId="23" fillId="3" borderId="6" xfId="0" applyFont="1" applyFill="1" applyBorder="1">
      <alignment vertical="center"/>
    </xf>
    <xf numFmtId="179" fontId="9" fillId="0" borderId="0" xfId="0" applyNumberFormat="1" applyFont="1" applyFill="1" applyBorder="1">
      <alignment vertical="center"/>
    </xf>
    <xf numFmtId="0" fontId="26" fillId="0" borderId="0" xfId="0" applyFont="1" applyFill="1" applyBorder="1">
      <alignment vertical="center"/>
    </xf>
    <xf numFmtId="0" fontId="11" fillId="0" borderId="0" xfId="0" applyFont="1">
      <alignment vertical="center"/>
    </xf>
    <xf numFmtId="9" fontId="26" fillId="0" borderId="0" xfId="0" applyNumberFormat="1" applyFont="1" applyFill="1" applyBorder="1">
      <alignment vertical="center"/>
    </xf>
    <xf numFmtId="9" fontId="26" fillId="0" borderId="0" xfId="0" applyNumberFormat="1" applyFont="1">
      <alignment vertical="center"/>
    </xf>
    <xf numFmtId="38" fontId="0" fillId="0" borderId="0" xfId="0" applyNumberFormat="1">
      <alignment vertical="center"/>
    </xf>
    <xf numFmtId="0" fontId="11" fillId="0" borderId="0" xfId="0" applyFont="1" applyBorder="1">
      <alignment vertical="center"/>
    </xf>
    <xf numFmtId="0" fontId="11" fillId="0" borderId="0" xfId="0" applyFont="1" applyFill="1" applyBorder="1">
      <alignment vertical="center"/>
    </xf>
    <xf numFmtId="0" fontId="0" fillId="0" borderId="14" xfId="0" applyBorder="1">
      <alignment vertical="center"/>
    </xf>
    <xf numFmtId="0" fontId="11" fillId="0" borderId="14" xfId="0" applyFont="1" applyFill="1" applyBorder="1">
      <alignment vertical="center"/>
    </xf>
    <xf numFmtId="0" fontId="0" fillId="0" borderId="15" xfId="0" applyBorder="1">
      <alignment vertical="center"/>
    </xf>
    <xf numFmtId="0" fontId="11" fillId="0" borderId="14" xfId="0" applyFont="1" applyBorder="1">
      <alignment vertical="center"/>
    </xf>
    <xf numFmtId="0" fontId="2" fillId="4" borderId="1" xfId="0" applyFont="1" applyFill="1" applyBorder="1" applyProtection="1">
      <alignment vertical="center"/>
      <protection locked="0"/>
    </xf>
    <xf numFmtId="0" fontId="15" fillId="3" borderId="10" xfId="0" applyFont="1" applyFill="1" applyBorder="1" applyProtection="1">
      <alignment vertical="center"/>
      <protection hidden="1"/>
    </xf>
    <xf numFmtId="180" fontId="17" fillId="3" borderId="10" xfId="0" applyNumberFormat="1" applyFont="1" applyFill="1" applyBorder="1" applyProtection="1">
      <alignment vertical="center"/>
      <protection hidden="1"/>
    </xf>
    <xf numFmtId="180" fontId="20" fillId="3" borderId="10" xfId="0" applyNumberFormat="1" applyFont="1" applyFill="1" applyBorder="1" applyProtection="1">
      <alignment vertical="center"/>
      <protection hidden="1"/>
    </xf>
    <xf numFmtId="0" fontId="2" fillId="0" borderId="11" xfId="0" applyFont="1" applyBorder="1" applyProtection="1">
      <alignment vertical="center"/>
      <protection hidden="1"/>
    </xf>
    <xf numFmtId="180" fontId="18" fillId="0" borderId="11" xfId="0" applyNumberFormat="1" applyFont="1" applyBorder="1" applyProtection="1">
      <alignment vertical="center"/>
      <protection hidden="1"/>
    </xf>
    <xf numFmtId="180" fontId="21" fillId="0" borderId="11" xfId="0" applyNumberFormat="1" applyFont="1" applyBorder="1" applyProtection="1">
      <alignment vertical="center"/>
      <protection hidden="1"/>
    </xf>
    <xf numFmtId="0" fontId="2" fillId="0" borderId="12" xfId="0" applyFont="1" applyBorder="1" applyProtection="1">
      <alignment vertical="center"/>
      <protection hidden="1"/>
    </xf>
    <xf numFmtId="180" fontId="18" fillId="0" borderId="12" xfId="0" applyNumberFormat="1" applyFont="1" applyBorder="1" applyProtection="1">
      <alignment vertical="center"/>
      <protection hidden="1"/>
    </xf>
    <xf numFmtId="0" fontId="2" fillId="0" borderId="0" xfId="0" applyFont="1" applyAlignment="1" applyProtection="1">
      <alignment horizontal="right" vertical="center"/>
      <protection hidden="1"/>
    </xf>
    <xf numFmtId="0" fontId="2" fillId="0" borderId="12" xfId="0" applyFont="1" applyBorder="1" applyAlignment="1" applyProtection="1">
      <alignment horizontal="right" vertical="center"/>
      <protection hidden="1"/>
    </xf>
    <xf numFmtId="180" fontId="21" fillId="0" borderId="12" xfId="0" applyNumberFormat="1" applyFont="1" applyBorder="1" applyProtection="1">
      <alignment vertical="center"/>
      <protection hidden="1"/>
    </xf>
    <xf numFmtId="0" fontId="2" fillId="0" borderId="13" xfId="0" applyFont="1" applyBorder="1" applyProtection="1">
      <alignment vertical="center"/>
      <protection hidden="1"/>
    </xf>
    <xf numFmtId="180" fontId="25" fillId="0" borderId="13" xfId="0" applyNumberFormat="1" applyFont="1" applyBorder="1" applyProtection="1">
      <alignment vertical="center"/>
      <protection hidden="1"/>
    </xf>
    <xf numFmtId="0" fontId="2" fillId="0" borderId="0" xfId="0" applyFont="1" applyBorder="1" applyProtection="1">
      <alignment vertical="center"/>
      <protection hidden="1"/>
    </xf>
    <xf numFmtId="180" fontId="25" fillId="0" borderId="0" xfId="0" applyNumberFormat="1" applyFont="1" applyBorder="1" applyProtection="1">
      <alignment vertical="center"/>
      <protection hidden="1"/>
    </xf>
    <xf numFmtId="0" fontId="2" fillId="0" borderId="0" xfId="0" applyFont="1" applyProtection="1">
      <alignment vertical="center"/>
      <protection hidden="1"/>
    </xf>
    <xf numFmtId="0" fontId="2" fillId="3" borderId="10" xfId="0" applyFont="1" applyFill="1" applyBorder="1" applyProtection="1">
      <alignment vertical="center"/>
      <protection hidden="1"/>
    </xf>
    <xf numFmtId="180" fontId="22" fillId="3" borderId="10" xfId="0" applyNumberFormat="1" applyFont="1" applyFill="1" applyBorder="1" applyProtection="1">
      <alignment vertical="center"/>
      <protection hidden="1"/>
    </xf>
    <xf numFmtId="180" fontId="21" fillId="3" borderId="10" xfId="0" applyNumberFormat="1" applyFont="1" applyFill="1" applyBorder="1" applyProtection="1">
      <alignment vertical="center"/>
      <protection hidden="1"/>
    </xf>
    <xf numFmtId="180" fontId="2" fillId="0" borderId="0" xfId="0" applyNumberFormat="1" applyFont="1" applyProtection="1">
      <alignment vertical="center"/>
      <protection hidden="1"/>
    </xf>
    <xf numFmtId="180" fontId="2" fillId="3" borderId="10" xfId="0" applyNumberFormat="1" applyFont="1" applyFill="1" applyBorder="1" applyProtection="1">
      <alignment vertical="center"/>
      <protection hidden="1"/>
    </xf>
    <xf numFmtId="5" fontId="21" fillId="3" borderId="10" xfId="0" applyNumberFormat="1" applyFont="1" applyFill="1" applyBorder="1" applyProtection="1">
      <alignment vertical="center"/>
      <protection hidden="1"/>
    </xf>
    <xf numFmtId="0" fontId="7" fillId="0" borderId="16" xfId="0" applyFont="1" applyFill="1" applyBorder="1">
      <alignment vertical="center"/>
    </xf>
    <xf numFmtId="0" fontId="7" fillId="0" borderId="17" xfId="0" applyFont="1" applyFill="1" applyBorder="1">
      <alignment vertical="center"/>
    </xf>
    <xf numFmtId="178" fontId="9" fillId="0" borderId="18" xfId="0" applyNumberFormat="1" applyFont="1" applyFill="1" applyBorder="1">
      <alignment vertical="center"/>
    </xf>
    <xf numFmtId="3" fontId="23" fillId="3" borderId="20" xfId="0" applyNumberFormat="1" applyFont="1" applyFill="1" applyBorder="1">
      <alignment vertical="center"/>
    </xf>
    <xf numFmtId="3" fontId="23" fillId="0" borderId="6" xfId="0" applyNumberFormat="1" applyFont="1" applyFill="1" applyBorder="1">
      <alignment vertical="center"/>
    </xf>
    <xf numFmtId="0" fontId="7" fillId="0" borderId="20" xfId="0" applyFont="1" applyFill="1" applyBorder="1">
      <alignment vertical="center"/>
    </xf>
    <xf numFmtId="38" fontId="2" fillId="4" borderId="1" xfId="1" applyFont="1" applyFill="1" applyBorder="1" applyProtection="1">
      <alignment vertical="center"/>
      <protection locked="0"/>
    </xf>
    <xf numFmtId="178" fontId="0" fillId="0" borderId="0" xfId="2" applyNumberFormat="1" applyFont="1">
      <alignment vertical="center"/>
    </xf>
    <xf numFmtId="178" fontId="0" fillId="0" borderId="0" xfId="0" applyNumberFormat="1">
      <alignment vertical="center"/>
    </xf>
    <xf numFmtId="0" fontId="4" fillId="3" borderId="0" xfId="0" applyFont="1" applyFill="1" applyBorder="1">
      <alignment vertical="center"/>
    </xf>
    <xf numFmtId="9" fontId="9" fillId="0" borderId="0" xfId="2" applyFont="1">
      <alignment vertical="center"/>
    </xf>
    <xf numFmtId="178" fontId="9" fillId="0" borderId="0" xfId="0" applyNumberFormat="1" applyFont="1">
      <alignment vertical="center"/>
    </xf>
    <xf numFmtId="38" fontId="0" fillId="0" borderId="4" xfId="0" applyNumberFormat="1" applyFill="1" applyBorder="1">
      <alignment vertical="center"/>
    </xf>
    <xf numFmtId="38" fontId="0" fillId="0" borderId="6" xfId="0" applyNumberFormat="1" applyFill="1" applyBorder="1">
      <alignment vertical="center"/>
    </xf>
    <xf numFmtId="38" fontId="0" fillId="0" borderId="19" xfId="0" applyNumberFormat="1" applyFill="1" applyBorder="1">
      <alignment vertical="center"/>
    </xf>
    <xf numFmtId="38" fontId="0" fillId="0" borderId="14" xfId="1" applyFont="1" applyBorder="1">
      <alignment vertical="center"/>
    </xf>
    <xf numFmtId="38" fontId="0" fillId="0" borderId="15" xfId="1" applyFont="1" applyBorder="1">
      <alignment vertical="center"/>
    </xf>
    <xf numFmtId="5" fontId="19" fillId="3" borderId="0" xfId="0" applyNumberFormat="1" applyFont="1" applyFill="1" applyAlignment="1" applyProtection="1">
      <alignment horizontal="right" vertical="center"/>
      <protection hidden="1"/>
    </xf>
    <xf numFmtId="180" fontId="2" fillId="3" borderId="0" xfId="0" applyNumberFormat="1" applyFont="1" applyFill="1" applyAlignment="1" applyProtection="1">
      <alignment horizontal="center" vertical="center"/>
      <protection hidden="1"/>
    </xf>
    <xf numFmtId="0" fontId="2" fillId="3" borderId="0" xfId="0" applyFont="1" applyFill="1" applyAlignment="1" applyProtection="1">
      <alignment horizontal="left" vertical="center"/>
      <protection hidden="1"/>
    </xf>
    <xf numFmtId="0" fontId="2" fillId="3" borderId="0" xfId="0" applyFont="1" applyFill="1" applyBorder="1" applyAlignment="1">
      <alignment horizontal="left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DA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>
        <c:manualLayout>
          <c:layoutTarget val="inner"/>
          <c:xMode val="edge"/>
          <c:yMode val="edge"/>
          <c:x val="2.2357727155388123E-2"/>
          <c:y val="0.1987594881016442"/>
          <c:w val="0.95528454568922372"/>
          <c:h val="0.70521470917997853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シミュレーション!$I$41</c:f>
              <c:strCache>
                <c:ptCount val="1"/>
                <c:pt idx="0">
                  <c:v>　　　保管費</c:v>
                </c:pt>
              </c:strCache>
            </c:strRef>
          </c:tx>
          <c:spPr>
            <a:solidFill>
              <a:srgbClr val="FFDA00">
                <a:alpha val="25000"/>
              </a:srgb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シミュレーション!$J$39:$K$39</c:f>
              <c:strCache>
                <c:ptCount val="2"/>
                <c:pt idx="0">
                  <c:v>現状</c:v>
                </c:pt>
                <c:pt idx="1">
                  <c:v>委託後</c:v>
                </c:pt>
              </c:strCache>
            </c:strRef>
          </c:cat>
          <c:val>
            <c:numRef>
              <c:f>シミュレーション!$J$41:$K$41</c:f>
              <c:numCache>
                <c:formatCode>"¥"#,##0_);[Red]\("¥"#,##0\)</c:formatCode>
                <c:ptCount val="2"/>
                <c:pt idx="0">
                  <c:v>66.666666666666671</c:v>
                </c:pt>
                <c:pt idx="1">
                  <c:v>144.2928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F3-4FBA-BBD4-9DDB53F18252}"/>
            </c:ext>
          </c:extLst>
        </c:ser>
        <c:ser>
          <c:idx val="5"/>
          <c:order val="5"/>
          <c:tx>
            <c:strRef>
              <c:f>シミュレーション!$I$45</c:f>
              <c:strCache>
                <c:ptCount val="1"/>
                <c:pt idx="0">
                  <c:v>　　　配送費</c:v>
                </c:pt>
              </c:strCache>
            </c:strRef>
          </c:tx>
          <c:spPr>
            <a:solidFill>
              <a:schemeClr val="accent4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シミュレーション!$J$39:$K$39</c:f>
              <c:strCache>
                <c:ptCount val="2"/>
                <c:pt idx="0">
                  <c:v>現状</c:v>
                </c:pt>
                <c:pt idx="1">
                  <c:v>委託後</c:v>
                </c:pt>
              </c:strCache>
            </c:strRef>
          </c:cat>
          <c:val>
            <c:numRef>
              <c:f>シミュレーション!$J$45:$K$45</c:f>
              <c:numCache>
                <c:formatCode>"¥"#,##0_);[Red]\("¥"#,##0\)</c:formatCode>
                <c:ptCount val="2"/>
                <c:pt idx="0">
                  <c:v>976.33333333333337</c:v>
                </c:pt>
                <c:pt idx="1">
                  <c:v>794.06999999999994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C4D-4A65-8E6D-527364494CD9}"/>
            </c:ext>
          </c:extLst>
        </c:ser>
        <c:ser>
          <c:idx val="6"/>
          <c:order val="6"/>
          <c:tx>
            <c:strRef>
              <c:f>シミュレーション!$I$46</c:f>
              <c:strCache>
                <c:ptCount val="1"/>
                <c:pt idx="0">
                  <c:v>　　　納品コスト</c:v>
                </c:pt>
              </c:strCache>
            </c:strRef>
          </c:tx>
          <c:spPr>
            <a:solidFill>
              <a:schemeClr val="accent4">
                <a:shade val="61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シミュレーション!$J$39:$K$39</c:f>
              <c:strCache>
                <c:ptCount val="2"/>
                <c:pt idx="0">
                  <c:v>現状</c:v>
                </c:pt>
                <c:pt idx="1">
                  <c:v>委託後</c:v>
                </c:pt>
              </c:strCache>
            </c:strRef>
          </c:cat>
          <c:val>
            <c:numRef>
              <c:f>シミュレーション!$J$46:$K$46</c:f>
              <c:numCache>
                <c:formatCode>"¥"#,##0_);[Red]\("¥"#,##0\)</c:formatCode>
                <c:ptCount val="2"/>
                <c:pt idx="0">
                  <c:v>13.333333333333334</c:v>
                </c:pt>
                <c:pt idx="1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C4D-4A65-8E6D-527364494CD9}"/>
            </c:ext>
          </c:extLst>
        </c:ser>
        <c:ser>
          <c:idx val="7"/>
          <c:order val="7"/>
          <c:tx>
            <c:v>付帯費</c:v>
          </c:tx>
          <c:spPr>
            <a:solidFill>
              <a:srgbClr val="FFDA00">
                <a:alpha val="75000"/>
              </a:srgb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シミュレーション!$J$39:$K$39</c:f>
              <c:strCache>
                <c:ptCount val="2"/>
                <c:pt idx="0">
                  <c:v>現状</c:v>
                </c:pt>
                <c:pt idx="1">
                  <c:v>委託後</c:v>
                </c:pt>
              </c:strCache>
            </c:strRef>
          </c:cat>
          <c:val>
            <c:numRef>
              <c:f>シミュレーション!$J$47:$K$47</c:f>
              <c:numCache>
                <c:formatCode>"¥"#,##0_);[Red]\("¥"#,##0\)</c:formatCode>
                <c:ptCount val="2"/>
                <c:pt idx="0">
                  <c:v>100</c:v>
                </c:pt>
                <c:pt idx="1">
                  <c:v>50.214285714285722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C4D-4A65-8E6D-527364494CD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9"/>
        <c:overlap val="100"/>
        <c:serLines>
          <c:spPr>
            <a:ln w="9525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  <c:axId val="466045968"/>
        <c:axId val="46604793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シミュレーション!$I$40</c15:sqref>
                        </c15:formulaRef>
                      </c:ext>
                    </c:extLst>
                    <c:strCache>
                      <c:ptCount val="1"/>
                      <c:pt idx="0">
                        <c:v>出荷1件あたりの物流コスト</c:v>
                      </c:pt>
                    </c:strCache>
                  </c:strRef>
                </c:tx>
                <c:spPr>
                  <a:solidFill>
                    <a:schemeClr val="accent4">
                      <a:tint val="46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シミュレーション!$J$39:$K$39</c15:sqref>
                        </c15:formulaRef>
                      </c:ext>
                    </c:extLst>
                    <c:strCache>
                      <c:ptCount val="2"/>
                      <c:pt idx="0">
                        <c:v>現状</c:v>
                      </c:pt>
                      <c:pt idx="1">
                        <c:v>委託後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シミュレーション!$J$40:$K$40</c15:sqref>
                        </c15:formulaRef>
                      </c:ext>
                    </c:extLst>
                    <c:numCache>
                      <c:formatCode>"¥"#,##0_);[Red]\("¥"#,##0\)</c:formatCode>
                      <c:ptCount val="2"/>
                      <c:pt idx="0">
                        <c:v>1156.3333333333333</c:v>
                      </c:pt>
                      <c:pt idx="1">
                        <c:v>998.57708571428566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96F3-4FBA-BBD4-9DDB53F18252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シミュレーション!$I$42</c15:sqref>
                        </c15:formulaRef>
                      </c:ext>
                    </c:extLst>
                    <c:strCache>
                      <c:ptCount val="1"/>
                      <c:pt idx="0">
                        <c:v>　　　付帯費　作業費</c:v>
                      </c:pt>
                    </c:strCache>
                  </c:strRef>
                </c:tx>
                <c:spPr>
                  <a:solidFill>
                    <a:srgbClr val="FFDA00">
                      <a:alpha val="50000"/>
                    </a:srgb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0" i="0" u="none" strike="noStrike" kern="1200" baseline="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シミュレーション!$J$39:$K$39</c15:sqref>
                        </c15:formulaRef>
                      </c:ext>
                    </c:extLst>
                    <c:strCache>
                      <c:ptCount val="2"/>
                      <c:pt idx="0">
                        <c:v>現状</c:v>
                      </c:pt>
                      <c:pt idx="1">
                        <c:v>委託後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シミュレーション!$J$42:$K$42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 formatCode="&quot;¥&quot;#,##0_);[Red]\(&quot;¥&quot;#,##0\)">
                        <c:v>100</c:v>
                      </c:pt>
                      <c:pt idx="1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AA58-44E5-B348-8C0786B8E290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シミュレーション!$I$43</c15:sqref>
                        </c15:formulaRef>
                      </c:ext>
                    </c:extLst>
                    <c:strCache>
                      <c:ptCount val="1"/>
                      <c:pt idx="0">
                        <c:v>　　　　　　　ピック費</c:v>
                      </c:pt>
                    </c:strCache>
                  </c:strRef>
                </c:tx>
                <c:spPr>
                  <a:solidFill>
                    <a:schemeClr val="accent4">
                      <a:tint val="93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0" i="0" u="none" strike="noStrike" kern="1200" baseline="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シミュレーション!$J$39:$K$39</c15:sqref>
                        </c15:formulaRef>
                      </c:ext>
                    </c:extLst>
                    <c:strCache>
                      <c:ptCount val="2"/>
                      <c:pt idx="0">
                        <c:v>現状</c:v>
                      </c:pt>
                      <c:pt idx="1">
                        <c:v>委託後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シミュレーション!$J$43:$K$43</c15:sqref>
                        </c15:formulaRef>
                      </c:ext>
                    </c:extLst>
                    <c:numCache>
                      <c:formatCode>"¥"#,##0_);[Red]\("¥"#,##0\)</c:formatCode>
                      <c:ptCount val="2"/>
                      <c:pt idx="0" formatCode="General">
                        <c:v>0</c:v>
                      </c:pt>
                      <c:pt idx="1">
                        <c:v>30.214285714285722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AA58-44E5-B348-8C0786B8E290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シミュレーション!$I$44</c15:sqref>
                        </c15:formulaRef>
                      </c:ext>
                    </c:extLst>
                    <c:strCache>
                      <c:ptCount val="1"/>
                      <c:pt idx="0">
                        <c:v>　　　　　　　オプション費</c:v>
                      </c:pt>
                    </c:strCache>
                  </c:strRef>
                </c:tx>
                <c:spPr>
                  <a:solidFill>
                    <a:schemeClr val="accent4">
                      <a:shade val="92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0" i="0" u="none" strike="noStrike" kern="1200" baseline="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シミュレーション!$J$39:$K$39</c15:sqref>
                        </c15:formulaRef>
                      </c:ext>
                    </c:extLst>
                    <c:strCache>
                      <c:ptCount val="2"/>
                      <c:pt idx="0">
                        <c:v>現状</c:v>
                      </c:pt>
                      <c:pt idx="1">
                        <c:v>委託後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シミュレーション!$J$44:$K$44</c15:sqref>
                        </c15:formulaRef>
                      </c:ext>
                    </c:extLst>
                    <c:numCache>
                      <c:formatCode>"¥"#,##0_);[Red]\("¥"#,##0\)</c:formatCode>
                      <c:ptCount val="2"/>
                      <c:pt idx="0" formatCode="General">
                        <c:v>0</c:v>
                      </c:pt>
                      <c:pt idx="1">
                        <c:v>20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AA58-44E5-B348-8C0786B8E290}"/>
                  </c:ext>
                </c:extLst>
              </c15:ser>
            </c15:filteredBarSeries>
          </c:ext>
        </c:extLst>
      </c:barChart>
      <c:catAx>
        <c:axId val="466045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66047936"/>
        <c:crosses val="autoZero"/>
        <c:auto val="1"/>
        <c:lblAlgn val="ctr"/>
        <c:lblOffset val="100"/>
        <c:noMultiLvlLbl val="0"/>
      </c:catAx>
      <c:valAx>
        <c:axId val="466047936"/>
        <c:scaling>
          <c:orientation val="minMax"/>
        </c:scaling>
        <c:delete val="1"/>
        <c:axPos val="l"/>
        <c:numFmt formatCode="&quot;¥&quot;#,##0_);[Red]\(&quot;¥&quot;#,##0\)" sourceLinked="1"/>
        <c:majorTickMark val="none"/>
        <c:minorTickMark val="none"/>
        <c:tickLblPos val="nextTo"/>
        <c:crossAx val="4660459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4">
  <a:schemeClr val="accent4"/>
</cs:colorStyle>
</file>

<file path=xl/charts/style1.xml><?xml version="1.0" encoding="utf-8"?>
<cs:chartStyle xmlns:cs="http://schemas.microsoft.com/office/drawing/2012/chartStyle" xmlns:a="http://schemas.openxmlformats.org/drawingml/2006/main" id="29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4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44450</xdr:rowOff>
    </xdr:from>
    <xdr:to>
      <xdr:col>2</xdr:col>
      <xdr:colOff>114300</xdr:colOff>
      <xdr:row>1</xdr:row>
      <xdr:rowOff>152400</xdr:rowOff>
    </xdr:to>
    <xdr:pic>
      <xdr:nvPicPr>
        <xdr:cNvPr id="4" name="グラフィックス 3">
          <a:extLst>
            <a:ext uri="{FF2B5EF4-FFF2-40B4-BE49-F238E27FC236}">
              <a16:creationId xmlns:a16="http://schemas.microsoft.com/office/drawing/2014/main" id="{9D4AF78B-A3EB-4E27-BE78-E4B28FA670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2"/>
            </a:ext>
          </a:extLst>
        </a:blip>
        <a:stretch>
          <a:fillRect/>
        </a:stretch>
      </xdr:blipFill>
      <xdr:spPr>
        <a:xfrm>
          <a:off x="0" y="44450"/>
          <a:ext cx="1524000" cy="285750"/>
        </a:xfrm>
        <a:prstGeom prst="rect">
          <a:avLst/>
        </a:prstGeom>
      </xdr:spPr>
    </xdr:pic>
    <xdr:clientData/>
  </xdr:twoCellAnchor>
  <xdr:twoCellAnchor>
    <xdr:from>
      <xdr:col>0</xdr:col>
      <xdr:colOff>69850</xdr:colOff>
      <xdr:row>69</xdr:row>
      <xdr:rowOff>4238</xdr:rowOff>
    </xdr:from>
    <xdr:to>
      <xdr:col>13</xdr:col>
      <xdr:colOff>2117</xdr:colOff>
      <xdr:row>71</xdr:row>
      <xdr:rowOff>29638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E8B950E5-5E16-4818-A9CD-9DE24BF35684}"/>
            </a:ext>
          </a:extLst>
        </xdr:cNvPr>
        <xdr:cNvSpPr/>
      </xdr:nvSpPr>
      <xdr:spPr>
        <a:xfrm>
          <a:off x="69850" y="10257371"/>
          <a:ext cx="13893800" cy="381000"/>
        </a:xfrm>
        <a:prstGeom prst="rect">
          <a:avLst/>
        </a:prstGeom>
        <a:solidFill>
          <a:srgbClr val="FFDA00"/>
        </a:solidFill>
        <a:ln>
          <a:noFill/>
        </a:ln>
      </xdr:spPr>
      <xdr:style>
        <a:lnRef idx="3">
          <a:schemeClr val="lt1"/>
        </a:lnRef>
        <a:fillRef idx="1">
          <a:schemeClr val="accent4"/>
        </a:fillRef>
        <a:effectRef idx="1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332918</xdr:colOff>
      <xdr:row>3</xdr:row>
      <xdr:rowOff>63501</xdr:rowOff>
    </xdr:from>
    <xdr:to>
      <xdr:col>11</xdr:col>
      <xdr:colOff>174168</xdr:colOff>
      <xdr:row>35</xdr:row>
      <xdr:rowOff>41124</xdr:rowOff>
    </xdr:to>
    <xdr:grpSp>
      <xdr:nvGrpSpPr>
        <xdr:cNvPr id="13" name="グループ化 12">
          <a:extLst>
            <a:ext uri="{FF2B5EF4-FFF2-40B4-BE49-F238E27FC236}">
              <a16:creationId xmlns:a16="http://schemas.microsoft.com/office/drawing/2014/main" id="{D88789CB-1D3E-4525-9D13-B0DAFD7776E0}"/>
            </a:ext>
          </a:extLst>
        </xdr:cNvPr>
        <xdr:cNvGrpSpPr/>
      </xdr:nvGrpSpPr>
      <xdr:grpSpPr>
        <a:xfrm>
          <a:off x="6162218" y="589281"/>
          <a:ext cx="6958330" cy="5243043"/>
          <a:chOff x="6083300" y="635000"/>
          <a:chExt cx="6819900" cy="3987800"/>
        </a:xfrm>
      </xdr:grpSpPr>
      <xdr:sp macro="" textlink="">
        <xdr:nvSpPr>
          <xdr:cNvPr id="11" name="四角形: 角を丸くする 10">
            <a:extLst>
              <a:ext uri="{FF2B5EF4-FFF2-40B4-BE49-F238E27FC236}">
                <a16:creationId xmlns:a16="http://schemas.microsoft.com/office/drawing/2014/main" id="{FE5869D9-7FAC-4C70-9854-3FCDF304F204}"/>
              </a:ext>
            </a:extLst>
          </xdr:cNvPr>
          <xdr:cNvSpPr/>
        </xdr:nvSpPr>
        <xdr:spPr>
          <a:xfrm>
            <a:off x="6083300" y="755650"/>
            <a:ext cx="6819900" cy="3867150"/>
          </a:xfrm>
          <a:prstGeom prst="roundRect">
            <a:avLst>
              <a:gd name="adj" fmla="val 6979"/>
            </a:avLst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2" name="四角形: 角を丸くする 11">
            <a:extLst>
              <a:ext uri="{FF2B5EF4-FFF2-40B4-BE49-F238E27FC236}">
                <a16:creationId xmlns:a16="http://schemas.microsoft.com/office/drawing/2014/main" id="{1FA73D72-6847-4E3E-9434-A90ED571A608}"/>
              </a:ext>
            </a:extLst>
          </xdr:cNvPr>
          <xdr:cNvSpPr/>
        </xdr:nvSpPr>
        <xdr:spPr>
          <a:xfrm>
            <a:off x="8185150" y="635000"/>
            <a:ext cx="2616200" cy="298450"/>
          </a:xfrm>
          <a:prstGeom prst="roundRect">
            <a:avLst>
              <a:gd name="adj" fmla="val 26128"/>
            </a:avLst>
          </a:prstGeom>
          <a:solidFill>
            <a:srgbClr val="FFDA0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 anchorCtr="0"/>
          <a:lstStyle/>
          <a:p>
            <a:pPr algn="ctr"/>
            <a:r>
              <a:rPr kumimoji="1" lang="ja-JP" altLang="en-US" sz="1100" b="1">
                <a:solidFill>
                  <a:schemeClr val="tx1"/>
                </a:solidFill>
              </a:rPr>
              <a:t>シミュレーション結果</a:t>
            </a:r>
          </a:p>
        </xdr:txBody>
      </xdr:sp>
    </xdr:grpSp>
    <xdr:clientData/>
  </xdr:twoCellAnchor>
  <xdr:twoCellAnchor>
    <xdr:from>
      <xdr:col>0</xdr:col>
      <xdr:colOff>76200</xdr:colOff>
      <xdr:row>2</xdr:row>
      <xdr:rowOff>0</xdr:rowOff>
    </xdr:from>
    <xdr:to>
      <xdr:col>12</xdr:col>
      <xdr:colOff>635000</xdr:colOff>
      <xdr:row>2</xdr:row>
      <xdr:rowOff>101600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E14AC64F-8E5F-415A-B051-B678EA8F6B00}"/>
            </a:ext>
          </a:extLst>
        </xdr:cNvPr>
        <xdr:cNvSpPr/>
      </xdr:nvSpPr>
      <xdr:spPr>
        <a:xfrm>
          <a:off x="76200" y="355600"/>
          <a:ext cx="12776200" cy="101600"/>
        </a:xfrm>
        <a:prstGeom prst="rect">
          <a:avLst/>
        </a:prstGeom>
        <a:solidFill>
          <a:srgbClr val="FFDA00"/>
        </a:solidFill>
        <a:ln>
          <a:noFill/>
        </a:ln>
      </xdr:spPr>
      <xdr:style>
        <a:lnRef idx="3">
          <a:schemeClr val="lt1"/>
        </a:lnRef>
        <a:fillRef idx="1">
          <a:schemeClr val="accent4"/>
        </a:fillRef>
        <a:effectRef idx="1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5</xdr:col>
      <xdr:colOff>76199</xdr:colOff>
      <xdr:row>63</xdr:row>
      <xdr:rowOff>8468</xdr:rowOff>
    </xdr:from>
    <xdr:to>
      <xdr:col>8</xdr:col>
      <xdr:colOff>175931</xdr:colOff>
      <xdr:row>67</xdr:row>
      <xdr:rowOff>159233</xdr:rowOff>
    </xdr:to>
    <xdr:pic>
      <xdr:nvPicPr>
        <xdr:cNvPr id="20" name="図 19">
          <a:extLst>
            <a:ext uri="{FF2B5EF4-FFF2-40B4-BE49-F238E27FC236}">
              <a16:creationId xmlns:a16="http://schemas.microsoft.com/office/drawing/2014/main" id="{B7B07CA6-1B93-4985-8319-B7344FB2D8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249332" y="9194801"/>
          <a:ext cx="1860799" cy="861965"/>
        </a:xfrm>
        <a:prstGeom prst="rect">
          <a:avLst/>
        </a:prstGeom>
      </xdr:spPr>
    </xdr:pic>
    <xdr:clientData/>
  </xdr:twoCellAnchor>
  <xdr:twoCellAnchor>
    <xdr:from>
      <xdr:col>7</xdr:col>
      <xdr:colOff>189901</xdr:colOff>
      <xdr:row>6</xdr:row>
      <xdr:rowOff>18143</xdr:rowOff>
    </xdr:from>
    <xdr:to>
      <xdr:col>10</xdr:col>
      <xdr:colOff>1843016</xdr:colOff>
      <xdr:row>33</xdr:row>
      <xdr:rowOff>50800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BFFF1CBE-6BDD-48E0-B689-6B3B9260550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1023257</xdr:colOff>
      <xdr:row>9</xdr:row>
      <xdr:rowOff>43528</xdr:rowOff>
    </xdr:from>
    <xdr:to>
      <xdr:col>10</xdr:col>
      <xdr:colOff>1533077</xdr:colOff>
      <xdr:row>14</xdr:row>
      <xdr:rowOff>35062</xdr:rowOff>
    </xdr:to>
    <xdr:grpSp>
      <xdr:nvGrpSpPr>
        <xdr:cNvPr id="7" name="グループ化 6">
          <a:extLst>
            <a:ext uri="{FF2B5EF4-FFF2-40B4-BE49-F238E27FC236}">
              <a16:creationId xmlns:a16="http://schemas.microsoft.com/office/drawing/2014/main" id="{BEF68D93-5361-4833-BF10-5D9C9C07FA34}"/>
            </a:ext>
          </a:extLst>
        </xdr:cNvPr>
        <xdr:cNvGrpSpPr/>
      </xdr:nvGrpSpPr>
      <xdr:grpSpPr>
        <a:xfrm>
          <a:off x="10220597" y="1392268"/>
          <a:ext cx="2384340" cy="867834"/>
          <a:chOff x="13360399" y="4969316"/>
          <a:chExt cx="2387606" cy="899608"/>
        </a:xfrm>
      </xdr:grpSpPr>
      <xdr:sp macro="" textlink="K57">
        <xdr:nvSpPr>
          <xdr:cNvPr id="6" name="テキスト ボックス 5">
            <a:extLst>
              <a:ext uri="{FF2B5EF4-FFF2-40B4-BE49-F238E27FC236}">
                <a16:creationId xmlns:a16="http://schemas.microsoft.com/office/drawing/2014/main" id="{29157619-D6A5-4AE9-B4D2-9F2C16EEE9A4}"/>
              </a:ext>
            </a:extLst>
          </xdr:cNvPr>
          <xdr:cNvSpPr txBox="1"/>
        </xdr:nvSpPr>
        <xdr:spPr>
          <a:xfrm>
            <a:off x="13362213" y="5324930"/>
            <a:ext cx="1061357" cy="543994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pPr algn="r"/>
            <a:fld id="{396F56E3-1A2F-46C8-97E4-0693BC837508}" type="TxLink">
              <a:rPr kumimoji="1" lang="en-US" altLang="en-US" sz="2000" b="1" i="0" u="none" strike="noStrike">
                <a:solidFill>
                  <a:schemeClr val="accent4">
                    <a:lumMod val="50000"/>
                  </a:schemeClr>
                </a:solidFill>
                <a:latin typeface="Yu Gothic Medium"/>
                <a:ea typeface="Yu Gothic Medium"/>
              </a:rPr>
              <a:pPr algn="r"/>
              <a:t>¥158</a:t>
            </a:fld>
            <a:endParaRPr kumimoji="1" lang="en-US" altLang="ja-JP" sz="2000">
              <a:solidFill>
                <a:schemeClr val="accent4">
                  <a:lumMod val="50000"/>
                </a:schemeClr>
              </a:solidFill>
            </a:endParaRPr>
          </a:p>
        </xdr:txBody>
      </xdr:sp>
      <xdr:sp macro="" textlink="">
        <xdr:nvSpPr>
          <xdr:cNvPr id="15" name="テキスト ボックス 14">
            <a:extLst>
              <a:ext uri="{FF2B5EF4-FFF2-40B4-BE49-F238E27FC236}">
                <a16:creationId xmlns:a16="http://schemas.microsoft.com/office/drawing/2014/main" id="{15C76478-B368-4FB4-B6C4-587C39356948}"/>
              </a:ext>
            </a:extLst>
          </xdr:cNvPr>
          <xdr:cNvSpPr txBox="1"/>
        </xdr:nvSpPr>
        <xdr:spPr>
          <a:xfrm>
            <a:off x="14467119" y="5377542"/>
            <a:ext cx="1280886" cy="392800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pPr algn="l"/>
            <a:r>
              <a:rPr kumimoji="1" lang="ja-JP" altLang="en-US" sz="1400" b="0" i="0" u="none" strike="noStrike">
                <a:solidFill>
                  <a:schemeClr val="accent4">
                    <a:lumMod val="50000"/>
                  </a:schemeClr>
                </a:solidFill>
                <a:latin typeface="Yu Gothic Medium"/>
                <a:ea typeface="Yu Gothic Medium"/>
              </a:rPr>
              <a:t>コスト削減</a:t>
            </a:r>
            <a:endParaRPr kumimoji="1" lang="en-US" altLang="en-US" sz="1400" b="0" i="0" u="none" strike="noStrike">
              <a:solidFill>
                <a:schemeClr val="accent4">
                  <a:lumMod val="50000"/>
                </a:schemeClr>
              </a:solidFill>
              <a:latin typeface="Yu Gothic Medium"/>
              <a:ea typeface="Yu Gothic Medium"/>
            </a:endParaRPr>
          </a:p>
        </xdr:txBody>
      </xdr:sp>
      <xdr:sp macro="" textlink="K57">
        <xdr:nvSpPr>
          <xdr:cNvPr id="16" name="テキスト ボックス 15">
            <a:extLst>
              <a:ext uri="{FF2B5EF4-FFF2-40B4-BE49-F238E27FC236}">
                <a16:creationId xmlns:a16="http://schemas.microsoft.com/office/drawing/2014/main" id="{58D31AC7-0545-44E8-B022-5239AB9DD69D}"/>
              </a:ext>
            </a:extLst>
          </xdr:cNvPr>
          <xdr:cNvSpPr txBox="1"/>
        </xdr:nvSpPr>
        <xdr:spPr>
          <a:xfrm>
            <a:off x="13360399" y="4969316"/>
            <a:ext cx="1181100" cy="409752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pPr algn="l"/>
            <a:r>
              <a:rPr kumimoji="1" lang="en-US" altLang="ja-JP" sz="1400" b="0">
                <a:solidFill>
                  <a:schemeClr val="accent4">
                    <a:lumMod val="50000"/>
                  </a:schemeClr>
                </a:solidFill>
                <a:latin typeface="+mn-ea"/>
                <a:ea typeface="+mn-ea"/>
              </a:rPr>
              <a:t>1</a:t>
            </a:r>
            <a:r>
              <a:rPr kumimoji="1" lang="ja-JP" altLang="en-US" sz="1400" b="0">
                <a:solidFill>
                  <a:schemeClr val="accent4">
                    <a:lumMod val="50000"/>
                  </a:schemeClr>
                </a:solidFill>
                <a:latin typeface="+mn-ea"/>
                <a:ea typeface="+mn-ea"/>
              </a:rPr>
              <a:t>件あたり</a:t>
            </a:r>
            <a:endParaRPr kumimoji="1" lang="en-US" altLang="ja-JP" sz="1400" b="0">
              <a:solidFill>
                <a:schemeClr val="accent4">
                  <a:lumMod val="50000"/>
                </a:schemeClr>
              </a:solidFill>
              <a:latin typeface="+mn-ea"/>
              <a:ea typeface="+mn-ea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txDef>
      <a:spPr>
        <a:solidFill>
          <a:schemeClr val="bg1"/>
        </a:solidFill>
        <a:ln>
          <a:solidFill>
            <a:schemeClr val="bg2">
              <a:lumMod val="75000"/>
            </a:schemeClr>
          </a:solidFill>
        </a:ln>
      </a:spPr>
      <a:bodyPr vertOverflow="clip" horzOverflow="clip" wrap="square" rtlCol="0" anchor="t">
        <a:spAutoFit/>
      </a:bodyPr>
      <a:lstStyle>
        <a:defPPr algn="l">
          <a:defRPr kumimoji="1" sz="1100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a:style>
    </a:tx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0"/>
  <sheetViews>
    <sheetView showGridLines="0" tabSelected="1" zoomScaleNormal="100" workbookViewId="0">
      <selection activeCell="G4" sqref="G4"/>
    </sheetView>
  </sheetViews>
  <sheetFormatPr defaultColWidth="8.69921875" defaultRowHeight="13.95" customHeight="1"/>
  <cols>
    <col min="1" max="1" width="3.59765625" style="2" customWidth="1"/>
    <col min="2" max="2" width="14.8984375" style="2" customWidth="1"/>
    <col min="3" max="3" width="22.796875" style="2" customWidth="1"/>
    <col min="4" max="4" width="17.796875" style="2" customWidth="1"/>
    <col min="5" max="7" width="8.69921875" style="2"/>
    <col min="8" max="8" width="5.69921875" style="2" customWidth="1"/>
    <col min="9" max="9" width="29.796875" style="2" bestFit="1" customWidth="1"/>
    <col min="10" max="11" width="24.59765625" style="2" customWidth="1"/>
    <col min="12" max="12" width="8.69921875" style="2" customWidth="1"/>
    <col min="13" max="13" width="4.59765625" style="2" customWidth="1"/>
    <col min="14" max="16384" width="8.69921875" style="2"/>
  </cols>
  <sheetData>
    <row r="1" spans="1:12" ht="13.9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3.9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3.9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3.9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3.95" customHeight="1">
      <c r="A5" s="1"/>
      <c r="B5" s="14" t="s">
        <v>1</v>
      </c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3.95" customHeight="1">
      <c r="A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4.95" customHeight="1">
      <c r="A7" s="1"/>
      <c r="B7" s="3"/>
      <c r="C7" s="3"/>
      <c r="D7" s="3"/>
      <c r="E7" s="3"/>
      <c r="F7" s="1"/>
      <c r="G7" s="1"/>
    </row>
    <row r="8" spans="1:12" ht="13.95" customHeight="1">
      <c r="A8" s="1"/>
      <c r="B8" s="4" t="s">
        <v>12</v>
      </c>
      <c r="C8" s="5"/>
      <c r="D8" s="5"/>
      <c r="E8" s="5"/>
      <c r="F8" s="1"/>
      <c r="G8" s="1"/>
    </row>
    <row r="9" spans="1:12" ht="4.95" customHeight="1">
      <c r="A9" s="1"/>
      <c r="B9" s="4"/>
      <c r="C9" s="5"/>
      <c r="D9" s="5"/>
      <c r="E9" s="5"/>
      <c r="F9" s="1"/>
      <c r="G9" s="1"/>
    </row>
    <row r="10" spans="1:12" ht="13.95" customHeight="1">
      <c r="A10" s="1"/>
      <c r="B10" s="4" t="s">
        <v>2</v>
      </c>
      <c r="C10" s="5"/>
      <c r="D10" s="65" t="s">
        <v>32</v>
      </c>
      <c r="E10" s="5"/>
      <c r="F10" s="1"/>
      <c r="G10" s="1"/>
    </row>
    <row r="11" spans="1:12" ht="13.95" customHeight="1">
      <c r="A11" s="1"/>
      <c r="B11" s="4"/>
      <c r="C11" s="5"/>
      <c r="D11" s="5"/>
      <c r="E11" s="5"/>
      <c r="F11" s="1"/>
      <c r="G11" s="1"/>
    </row>
    <row r="12" spans="1:12" ht="13.95" customHeight="1">
      <c r="A12" s="1"/>
      <c r="B12" s="11" t="s">
        <v>13</v>
      </c>
      <c r="C12" s="5"/>
      <c r="D12" s="94">
        <v>3000</v>
      </c>
      <c r="E12" s="6" t="s">
        <v>3</v>
      </c>
      <c r="F12" s="1"/>
      <c r="G12" s="1"/>
    </row>
    <row r="13" spans="1:12" ht="13.95" customHeight="1">
      <c r="A13" s="1"/>
      <c r="B13" s="12" t="s">
        <v>76</v>
      </c>
      <c r="C13" s="5"/>
      <c r="D13" s="65">
        <v>1.3</v>
      </c>
      <c r="E13" s="6" t="s">
        <v>5</v>
      </c>
      <c r="F13" s="1"/>
      <c r="G13" s="1"/>
      <c r="H13" s="7"/>
      <c r="I13" s="7"/>
      <c r="J13" s="7"/>
      <c r="K13" s="7"/>
      <c r="L13" s="7"/>
    </row>
    <row r="14" spans="1:12" ht="13.95" customHeight="1">
      <c r="A14" s="1"/>
      <c r="B14" s="12" t="s">
        <v>82</v>
      </c>
      <c r="C14" s="5"/>
      <c r="D14" s="94">
        <v>3000</v>
      </c>
      <c r="E14" s="6" t="s">
        <v>0</v>
      </c>
      <c r="F14" s="1"/>
      <c r="G14" s="1"/>
      <c r="H14" s="1"/>
      <c r="I14" s="1"/>
      <c r="J14" s="1"/>
      <c r="K14" s="1"/>
      <c r="L14" s="1"/>
    </row>
    <row r="15" spans="1:12" ht="13.95" customHeight="1">
      <c r="A15" s="1"/>
      <c r="B15" s="4"/>
      <c r="C15" s="5"/>
      <c r="D15" s="5"/>
      <c r="E15" s="6"/>
      <c r="F15" s="1"/>
      <c r="G15" s="1"/>
      <c r="H15" s="1"/>
      <c r="I15" s="1"/>
      <c r="J15" s="1"/>
      <c r="K15" s="1"/>
      <c r="L15" s="1"/>
    </row>
    <row r="16" spans="1:12" ht="13.95" customHeight="1">
      <c r="A16" s="1"/>
      <c r="B16" s="4" t="s">
        <v>77</v>
      </c>
      <c r="C16" s="5"/>
      <c r="D16" s="5"/>
      <c r="E16" s="5"/>
      <c r="F16" s="1"/>
      <c r="G16" s="1"/>
      <c r="H16" s="1"/>
      <c r="I16" s="1"/>
      <c r="J16" s="1"/>
      <c r="K16" s="1"/>
      <c r="L16" s="1"/>
    </row>
    <row r="17" spans="1:12" ht="13.95" customHeight="1">
      <c r="A17" s="1"/>
      <c r="B17" s="4"/>
      <c r="C17" s="5"/>
      <c r="D17" s="5"/>
      <c r="E17" s="5"/>
      <c r="F17" s="1"/>
      <c r="G17" s="1"/>
      <c r="H17" s="1"/>
      <c r="I17" s="1"/>
      <c r="J17" s="1"/>
      <c r="K17" s="1"/>
      <c r="L17" s="1"/>
    </row>
    <row r="18" spans="1:12" ht="13.95" customHeight="1">
      <c r="A18" s="1"/>
      <c r="B18" s="4"/>
      <c r="C18" s="97" t="s">
        <v>31</v>
      </c>
      <c r="D18" s="65">
        <v>10</v>
      </c>
      <c r="E18" s="5" t="s">
        <v>14</v>
      </c>
      <c r="F18" s="1"/>
      <c r="G18" s="1"/>
      <c r="H18" s="1"/>
      <c r="I18" s="1"/>
      <c r="J18" s="1"/>
      <c r="K18" s="1"/>
      <c r="L18" s="1"/>
    </row>
    <row r="19" spans="1:12" ht="13.95" customHeight="1">
      <c r="A19" s="1"/>
      <c r="B19" s="5"/>
      <c r="C19" s="11" t="s">
        <v>6</v>
      </c>
      <c r="D19" s="65">
        <v>10</v>
      </c>
      <c r="E19" s="5" t="s">
        <v>14</v>
      </c>
      <c r="F19" s="1"/>
      <c r="G19" s="1"/>
      <c r="H19" s="1"/>
      <c r="I19" s="1"/>
      <c r="J19" s="1"/>
      <c r="K19" s="1"/>
      <c r="L19" s="1"/>
    </row>
    <row r="20" spans="1:12" ht="13.95" customHeight="1">
      <c r="A20" s="1"/>
      <c r="B20" s="5"/>
      <c r="C20" s="12" t="s">
        <v>7</v>
      </c>
      <c r="D20" s="65">
        <v>20</v>
      </c>
      <c r="E20" s="5" t="s">
        <v>14</v>
      </c>
      <c r="F20" s="1"/>
      <c r="G20" s="1"/>
      <c r="H20" s="1"/>
      <c r="I20" s="1"/>
      <c r="J20" s="1"/>
      <c r="K20" s="1"/>
      <c r="L20" s="1"/>
    </row>
    <row r="21" spans="1:12" ht="13.95" customHeight="1">
      <c r="A21" s="1"/>
      <c r="B21" s="5"/>
      <c r="C21" s="12" t="s">
        <v>8</v>
      </c>
      <c r="D21" s="65">
        <v>10</v>
      </c>
      <c r="E21" s="5" t="s">
        <v>14</v>
      </c>
      <c r="F21" s="1"/>
      <c r="G21" s="1"/>
      <c r="H21" s="1"/>
      <c r="I21" s="1"/>
      <c r="J21" s="1"/>
      <c r="K21" s="1"/>
      <c r="L21" s="1"/>
    </row>
    <row r="22" spans="1:12" ht="13.95" customHeight="1">
      <c r="A22" s="1"/>
      <c r="B22" s="5"/>
      <c r="C22" s="12" t="s">
        <v>9</v>
      </c>
      <c r="D22" s="65">
        <v>10</v>
      </c>
      <c r="E22" s="5" t="s">
        <v>14</v>
      </c>
      <c r="F22" s="1"/>
      <c r="G22" s="1"/>
      <c r="H22" s="1"/>
      <c r="I22" s="1"/>
      <c r="J22" s="1"/>
      <c r="K22" s="1"/>
      <c r="L22" s="1"/>
    </row>
    <row r="23" spans="1:12" ht="13.95" customHeight="1">
      <c r="A23" s="1"/>
      <c r="B23" s="5"/>
      <c r="C23" s="12" t="s">
        <v>10</v>
      </c>
      <c r="D23" s="65">
        <v>10</v>
      </c>
      <c r="E23" s="5" t="s">
        <v>14</v>
      </c>
      <c r="F23" s="1"/>
      <c r="G23" s="1"/>
      <c r="H23" s="1"/>
      <c r="I23" s="1"/>
      <c r="J23" s="1"/>
      <c r="K23" s="1"/>
      <c r="L23" s="1"/>
    </row>
    <row r="24" spans="1:12" ht="13.95" customHeight="1">
      <c r="A24" s="1"/>
      <c r="B24" s="5"/>
      <c r="C24" s="12" t="s">
        <v>11</v>
      </c>
      <c r="D24" s="65">
        <v>10</v>
      </c>
      <c r="E24" s="5" t="s">
        <v>14</v>
      </c>
      <c r="F24" s="1"/>
      <c r="G24" s="1"/>
      <c r="H24" s="1"/>
      <c r="I24" s="1"/>
      <c r="J24" s="1"/>
      <c r="K24" s="1"/>
      <c r="L24" s="1"/>
    </row>
    <row r="25" spans="1:12" ht="13.95" customHeight="1">
      <c r="A25" s="1"/>
      <c r="B25" s="5"/>
      <c r="C25" s="12" t="s">
        <v>90</v>
      </c>
      <c r="D25" s="65">
        <v>10</v>
      </c>
      <c r="E25" s="5" t="s">
        <v>14</v>
      </c>
      <c r="F25" s="1"/>
      <c r="G25" s="1"/>
      <c r="H25" s="1"/>
      <c r="I25" s="1"/>
      <c r="J25" s="1"/>
      <c r="K25" s="1"/>
      <c r="L25" s="1"/>
    </row>
    <row r="26" spans="1:12" ht="13.95" customHeight="1">
      <c r="A26" s="1"/>
      <c r="B26" s="5"/>
      <c r="C26" s="12" t="s">
        <v>91</v>
      </c>
      <c r="D26" s="65">
        <v>10</v>
      </c>
      <c r="E26" s="5" t="s">
        <v>14</v>
      </c>
      <c r="F26" s="1"/>
      <c r="G26" s="1"/>
      <c r="H26" s="1"/>
      <c r="I26" s="1"/>
      <c r="J26" s="1"/>
      <c r="K26" s="1"/>
      <c r="L26" s="1"/>
    </row>
    <row r="27" spans="1:12" ht="13.95" customHeight="1">
      <c r="A27" s="1"/>
      <c r="B27" s="5"/>
      <c r="C27" s="13" t="s">
        <v>92</v>
      </c>
      <c r="D27" s="5">
        <f>SUM(D18:D26)</f>
        <v>100</v>
      </c>
      <c r="E27" s="5" t="s">
        <v>14</v>
      </c>
      <c r="F27" s="1"/>
      <c r="G27" s="1"/>
      <c r="H27" s="1"/>
      <c r="I27" s="1"/>
      <c r="J27" s="1"/>
      <c r="K27" s="1"/>
      <c r="L27" s="1"/>
    </row>
    <row r="28" spans="1:12" ht="13.95" customHeight="1">
      <c r="A28" s="1"/>
      <c r="B28" s="5" t="s">
        <v>78</v>
      </c>
      <c r="C28" s="13"/>
      <c r="D28" s="5"/>
      <c r="E28" s="5"/>
      <c r="F28" s="1"/>
      <c r="G28" s="1"/>
      <c r="H28" s="1"/>
      <c r="I28" s="1"/>
      <c r="J28" s="1"/>
      <c r="K28" s="1"/>
      <c r="L28" s="1"/>
    </row>
    <row r="29" spans="1:12" ht="13.95" customHeight="1">
      <c r="A29" s="1"/>
      <c r="B29" s="5"/>
      <c r="C29" s="13"/>
      <c r="D29" s="5"/>
      <c r="E29" s="5"/>
      <c r="F29" s="1"/>
      <c r="G29" s="1"/>
      <c r="H29" s="1"/>
      <c r="I29" s="1"/>
      <c r="J29" s="1"/>
      <c r="K29" s="1"/>
      <c r="L29" s="1"/>
    </row>
    <row r="30" spans="1:12" ht="13.95" customHeight="1">
      <c r="A30" s="1"/>
      <c r="B30" s="108" t="s">
        <v>93</v>
      </c>
      <c r="C30" s="108"/>
      <c r="D30" s="65">
        <v>70</v>
      </c>
      <c r="E30" s="5" t="s">
        <v>14</v>
      </c>
      <c r="F30" s="1"/>
      <c r="G30" s="1"/>
      <c r="H30" s="1"/>
      <c r="I30" s="1"/>
      <c r="J30" s="1"/>
      <c r="K30" s="1"/>
      <c r="L30" s="1"/>
    </row>
    <row r="31" spans="1:12" ht="13.95" customHeight="1">
      <c r="A31" s="1"/>
      <c r="B31" s="108" t="s">
        <v>79</v>
      </c>
      <c r="C31" s="108"/>
      <c r="D31" s="65">
        <v>30</v>
      </c>
      <c r="E31" s="5" t="s">
        <v>14</v>
      </c>
      <c r="F31" s="1"/>
      <c r="G31" s="1"/>
      <c r="H31" s="1"/>
      <c r="I31" s="1"/>
      <c r="J31" s="1"/>
      <c r="K31" s="1"/>
      <c r="L31" s="1"/>
    </row>
    <row r="32" spans="1:12" ht="13.95" customHeight="1">
      <c r="A32" s="1"/>
      <c r="B32" s="5"/>
      <c r="C32" s="13" t="s">
        <v>92</v>
      </c>
      <c r="D32" s="5">
        <f>SUM(D30:D31)</f>
        <v>100</v>
      </c>
      <c r="E32" s="5" t="s">
        <v>14</v>
      </c>
      <c r="F32" s="1"/>
      <c r="G32" s="1"/>
      <c r="H32" s="1"/>
      <c r="I32" s="1"/>
      <c r="J32" s="1"/>
      <c r="K32" s="1"/>
      <c r="L32" s="1"/>
    </row>
    <row r="34" spans="1:12" ht="4.95" customHeight="1">
      <c r="A34" s="1"/>
      <c r="B34" s="3"/>
      <c r="C34" s="3"/>
      <c r="D34" s="3"/>
      <c r="E34" s="3"/>
      <c r="F34" s="1"/>
      <c r="G34" s="1"/>
      <c r="H34" s="1"/>
      <c r="I34" s="1"/>
      <c r="J34" s="1"/>
      <c r="K34" s="1"/>
      <c r="L34" s="1"/>
    </row>
    <row r="35" spans="1:12" ht="13.95" customHeight="1">
      <c r="B35" s="6" t="s">
        <v>15</v>
      </c>
      <c r="C35" s="6"/>
      <c r="D35" s="6"/>
      <c r="E35" s="6"/>
    </row>
    <row r="36" spans="1:12" ht="4.95" customHeight="1">
      <c r="B36" s="6"/>
      <c r="C36" s="6"/>
      <c r="D36" s="6"/>
      <c r="E36" s="6"/>
    </row>
    <row r="37" spans="1:12" ht="13.95" customHeight="1">
      <c r="B37" s="9" t="s">
        <v>16</v>
      </c>
      <c r="C37" s="6"/>
      <c r="D37" s="94">
        <v>200000</v>
      </c>
      <c r="E37" s="6" t="s">
        <v>20</v>
      </c>
    </row>
    <row r="38" spans="1:12" ht="13.95" customHeight="1">
      <c r="B38" s="10" t="s">
        <v>17</v>
      </c>
      <c r="C38" s="6"/>
      <c r="D38" s="94">
        <v>300000</v>
      </c>
      <c r="E38" s="6" t="s">
        <v>20</v>
      </c>
    </row>
    <row r="39" spans="1:12" ht="13.95" customHeight="1">
      <c r="B39" s="10" t="s">
        <v>18</v>
      </c>
      <c r="C39" s="6"/>
      <c r="D39" s="94">
        <v>40000</v>
      </c>
      <c r="E39" s="6" t="s">
        <v>20</v>
      </c>
      <c r="J39" s="46" t="s">
        <v>58</v>
      </c>
      <c r="K39" s="45" t="s">
        <v>59</v>
      </c>
    </row>
    <row r="40" spans="1:12" ht="13.95" customHeight="1" thickBot="1">
      <c r="B40" s="10" t="s">
        <v>19</v>
      </c>
      <c r="C40" s="6"/>
      <c r="D40" s="94">
        <v>40000</v>
      </c>
      <c r="E40" s="6" t="s">
        <v>20</v>
      </c>
      <c r="I40" s="66" t="s">
        <v>57</v>
      </c>
      <c r="J40" s="67">
        <f>SUM(J41:J46)</f>
        <v>1156.3333333333333</v>
      </c>
      <c r="K40" s="68">
        <f>SUM(K41:K46)</f>
        <v>998.57708571428566</v>
      </c>
    </row>
    <row r="41" spans="1:12" ht="13.95" customHeight="1" thickTop="1">
      <c r="B41" s="6"/>
      <c r="C41" s="6"/>
      <c r="D41" s="6"/>
      <c r="E41" s="6"/>
      <c r="I41" s="69" t="s">
        <v>63</v>
      </c>
      <c r="J41" s="70">
        <f>IF(D$10=リスト用!A$1,現状_自社倉庫!E5,IF(D$10=リスト用!A$2,現状_3PL!E5,""))</f>
        <v>66.666666666666671</v>
      </c>
      <c r="K41" s="71">
        <f>導入時!E5</f>
        <v>144.2928</v>
      </c>
    </row>
    <row r="42" spans="1:12" ht="13.95" customHeight="1">
      <c r="B42" s="6" t="s">
        <v>26</v>
      </c>
      <c r="C42" s="6"/>
      <c r="D42" s="6"/>
      <c r="E42" s="6"/>
      <c r="I42" s="72" t="s">
        <v>68</v>
      </c>
      <c r="J42" s="73">
        <f>IF(D$10=リスト用!A$1,現状_自社倉庫!E8,IF(D$10=リスト用!A$2,現状_3PL!E8,""))</f>
        <v>100</v>
      </c>
      <c r="K42" s="74" t="s">
        <v>72</v>
      </c>
    </row>
    <row r="43" spans="1:12" ht="13.95" customHeight="1">
      <c r="B43" s="6"/>
      <c r="C43" s="6" t="s">
        <v>31</v>
      </c>
      <c r="D43" s="94">
        <v>230</v>
      </c>
      <c r="E43" s="5" t="s">
        <v>30</v>
      </c>
      <c r="I43" s="72" t="s">
        <v>69</v>
      </c>
      <c r="J43" s="75" t="s">
        <v>72</v>
      </c>
      <c r="K43" s="76">
        <f>導入時!E19</f>
        <v>30.214285714285722</v>
      </c>
    </row>
    <row r="44" spans="1:12" ht="13.95" customHeight="1">
      <c r="B44" s="6"/>
      <c r="C44" s="11" t="s">
        <v>6</v>
      </c>
      <c r="D44" s="94">
        <v>500</v>
      </c>
      <c r="E44" s="5" t="s">
        <v>30</v>
      </c>
      <c r="I44" s="72" t="s">
        <v>70</v>
      </c>
      <c r="J44" s="75" t="s">
        <v>72</v>
      </c>
      <c r="K44" s="76">
        <f>導入時!E33</f>
        <v>20</v>
      </c>
    </row>
    <row r="45" spans="1:12" ht="13.95" customHeight="1">
      <c r="B45" s="6"/>
      <c r="C45" s="12" t="s">
        <v>7</v>
      </c>
      <c r="D45" s="94">
        <v>600</v>
      </c>
      <c r="E45" s="5" t="s">
        <v>30</v>
      </c>
      <c r="I45" s="72" t="s">
        <v>64</v>
      </c>
      <c r="J45" s="73">
        <f>IF(D$10=リスト用!A$1,現状_自社倉庫!E11,IF(D$10=リスト用!A$2,現状_3PL!E11,""))</f>
        <v>976.33333333333337</v>
      </c>
      <c r="K45" s="76">
        <f>導入時!E35</f>
        <v>794.06999999999994</v>
      </c>
    </row>
    <row r="46" spans="1:12" ht="13.95" customHeight="1">
      <c r="B46" s="6"/>
      <c r="C46" s="12" t="s">
        <v>8</v>
      </c>
      <c r="D46" s="94">
        <v>700</v>
      </c>
      <c r="E46" s="5" t="s">
        <v>30</v>
      </c>
      <c r="I46" s="72" t="s">
        <v>66</v>
      </c>
      <c r="J46" s="73">
        <f>IF(D$10=リスト用!A$1,現状_自社倉庫!E26,IF(D$10=リスト用!A$2,現状_3PL!E14,""))</f>
        <v>13.333333333333334</v>
      </c>
      <c r="K46" s="76">
        <f>導入時!E50</f>
        <v>10</v>
      </c>
    </row>
    <row r="47" spans="1:12" ht="13.95" customHeight="1">
      <c r="B47" s="6"/>
      <c r="C47" s="12" t="s">
        <v>9</v>
      </c>
      <c r="D47" s="94">
        <v>800</v>
      </c>
      <c r="E47" s="5" t="s">
        <v>30</v>
      </c>
      <c r="I47" s="77"/>
      <c r="J47" s="78">
        <f>SUM(J42:J44)</f>
        <v>100</v>
      </c>
      <c r="K47" s="78">
        <f>SUM(K42:K44)</f>
        <v>50.214285714285722</v>
      </c>
    </row>
    <row r="48" spans="1:12" ht="13.95" customHeight="1">
      <c r="B48" s="6"/>
      <c r="C48" s="12" t="s">
        <v>10</v>
      </c>
      <c r="D48" s="94">
        <v>900</v>
      </c>
      <c r="E48" s="5" t="s">
        <v>30</v>
      </c>
      <c r="I48" s="79"/>
      <c r="J48" s="80">
        <f>SUM(J42:J44)</f>
        <v>100</v>
      </c>
      <c r="K48" s="80">
        <f>SUM(K42:K44)</f>
        <v>50.214285714285722</v>
      </c>
    </row>
    <row r="49" spans="1:12" ht="13.95" customHeight="1">
      <c r="B49" s="6"/>
      <c r="C49" s="12" t="s">
        <v>11</v>
      </c>
      <c r="D49" s="94">
        <v>1000</v>
      </c>
      <c r="E49" s="5" t="s">
        <v>30</v>
      </c>
      <c r="I49" s="79"/>
      <c r="J49" s="79"/>
      <c r="K49" s="79"/>
    </row>
    <row r="50" spans="1:12" ht="13.95" customHeight="1">
      <c r="B50" s="6"/>
      <c r="C50" s="12" t="s">
        <v>90</v>
      </c>
      <c r="D50" s="94">
        <v>1800</v>
      </c>
      <c r="E50" s="5" t="s">
        <v>30</v>
      </c>
      <c r="I50" s="79"/>
      <c r="J50" s="79"/>
      <c r="K50" s="79"/>
    </row>
    <row r="51" spans="1:12" ht="13.95" customHeight="1">
      <c r="B51" s="6"/>
      <c r="C51" s="12" t="s">
        <v>91</v>
      </c>
      <c r="D51" s="94">
        <v>2500</v>
      </c>
      <c r="E51" s="5" t="s">
        <v>30</v>
      </c>
      <c r="I51" s="79"/>
      <c r="J51" s="79"/>
      <c r="K51" s="79"/>
    </row>
    <row r="52" spans="1:12" ht="13.95" customHeight="1">
      <c r="B52" s="6"/>
      <c r="C52" s="6"/>
      <c r="D52" s="6"/>
      <c r="E52" s="6"/>
      <c r="I52" s="81"/>
      <c r="J52" s="81"/>
      <c r="K52" s="81"/>
    </row>
    <row r="53" spans="1:12" ht="13.95" customHeight="1">
      <c r="B53" s="8"/>
      <c r="C53" s="8"/>
      <c r="D53" s="8"/>
      <c r="E53" s="8"/>
      <c r="I53" s="81"/>
      <c r="J53" s="81"/>
      <c r="K53" s="81"/>
    </row>
    <row r="54" spans="1:12" ht="4.95" customHeight="1">
      <c r="A54" s="1"/>
      <c r="B54" s="3"/>
      <c r="C54" s="3"/>
      <c r="D54" s="3"/>
      <c r="E54" s="3"/>
      <c r="F54" s="1"/>
      <c r="G54" s="1"/>
      <c r="H54" s="1"/>
      <c r="I54" s="79"/>
      <c r="J54" s="79"/>
      <c r="K54" s="79"/>
      <c r="L54" s="1"/>
    </row>
    <row r="55" spans="1:12" ht="13.95" customHeight="1" thickBot="1">
      <c r="B55" s="6" t="s">
        <v>21</v>
      </c>
      <c r="C55" s="6"/>
      <c r="D55" s="6"/>
      <c r="E55" s="6"/>
      <c r="I55" s="82" t="s">
        <v>60</v>
      </c>
      <c r="J55" s="83">
        <f>J40*D12</f>
        <v>3469000</v>
      </c>
      <c r="K55" s="84">
        <f>K40*D12</f>
        <v>2995731.2571428572</v>
      </c>
    </row>
    <row r="56" spans="1:12" ht="4.95" customHeight="1" thickTop="1">
      <c r="B56" s="6"/>
      <c r="C56" s="6"/>
      <c r="D56" s="6"/>
      <c r="E56" s="6"/>
      <c r="I56" s="81"/>
      <c r="J56" s="85"/>
      <c r="K56" s="85"/>
    </row>
    <row r="57" spans="1:12" ht="13.95" customHeight="1" thickBot="1">
      <c r="B57" s="9" t="s">
        <v>22</v>
      </c>
      <c r="C57" s="6"/>
      <c r="D57" s="94"/>
      <c r="E57" s="6" t="s">
        <v>20</v>
      </c>
      <c r="I57" s="82" t="s">
        <v>61</v>
      </c>
      <c r="J57" s="86"/>
      <c r="K57" s="87">
        <f>-(K40-J40)</f>
        <v>157.7562476190476</v>
      </c>
    </row>
    <row r="58" spans="1:12" ht="13.95" customHeight="1" thickTop="1">
      <c r="B58" s="10" t="s">
        <v>23</v>
      </c>
      <c r="C58" s="6"/>
      <c r="D58" s="94"/>
      <c r="E58" s="6" t="s">
        <v>20</v>
      </c>
      <c r="I58" s="81"/>
      <c r="J58" s="85"/>
      <c r="K58" s="85"/>
    </row>
    <row r="59" spans="1:12" ht="13.95" customHeight="1">
      <c r="B59" s="10" t="s">
        <v>24</v>
      </c>
      <c r="C59" s="6"/>
      <c r="D59" s="94"/>
      <c r="E59" s="6" t="s">
        <v>20</v>
      </c>
      <c r="I59" s="107" t="s">
        <v>62</v>
      </c>
      <c r="J59" s="106"/>
      <c r="K59" s="105">
        <f>K57*D12</f>
        <v>473268.74285714282</v>
      </c>
    </row>
    <row r="60" spans="1:12" ht="13.95" customHeight="1">
      <c r="B60" s="10" t="s">
        <v>25</v>
      </c>
      <c r="C60" s="6"/>
      <c r="D60" s="94"/>
      <c r="E60" s="6" t="s">
        <v>20</v>
      </c>
      <c r="I60" s="107"/>
      <c r="J60" s="106"/>
      <c r="K60" s="105"/>
    </row>
    <row r="61" spans="1:12" ht="13.95" customHeight="1">
      <c r="B61" s="6"/>
      <c r="C61" s="6"/>
      <c r="D61" s="6"/>
      <c r="E61" s="6"/>
    </row>
    <row r="62" spans="1:12" ht="13.95" customHeight="1">
      <c r="B62" s="8"/>
      <c r="C62" s="8"/>
      <c r="D62" s="8"/>
      <c r="E62" s="8"/>
    </row>
    <row r="63" spans="1:12" ht="4.95" customHeight="1">
      <c r="A63" s="1"/>
      <c r="B63" s="3"/>
      <c r="C63" s="3"/>
      <c r="D63" s="3"/>
      <c r="E63" s="3"/>
      <c r="F63" s="7"/>
      <c r="G63" s="7"/>
      <c r="H63" s="7"/>
      <c r="I63" s="7"/>
      <c r="J63" s="1"/>
      <c r="K63" s="1"/>
      <c r="L63" s="1"/>
    </row>
    <row r="64" spans="1:12" ht="13.95" customHeight="1">
      <c r="B64" s="5" t="s">
        <v>27</v>
      </c>
      <c r="C64" s="5"/>
      <c r="D64" s="5"/>
      <c r="E64" s="5"/>
      <c r="F64" s="7"/>
      <c r="G64" s="7"/>
      <c r="H64" s="7"/>
      <c r="I64" s="7"/>
    </row>
    <row r="65" spans="2:9" ht="13.95" customHeight="1">
      <c r="B65" s="5"/>
      <c r="C65" s="5"/>
      <c r="D65" s="5"/>
      <c r="E65" s="5"/>
      <c r="F65" s="7"/>
      <c r="G65" s="7"/>
      <c r="H65" s="7"/>
      <c r="I65" s="7"/>
    </row>
    <row r="66" spans="2:9" ht="13.95" customHeight="1">
      <c r="B66" s="5" t="s">
        <v>28</v>
      </c>
      <c r="C66" s="5"/>
      <c r="D66" s="94">
        <v>30000</v>
      </c>
      <c r="E66" s="5" t="s">
        <v>30</v>
      </c>
      <c r="F66" s="7"/>
      <c r="G66" s="7"/>
      <c r="H66" s="7"/>
      <c r="I66" s="7"/>
    </row>
    <row r="67" spans="2:9" ht="13.95" customHeight="1">
      <c r="B67" s="5" t="s">
        <v>29</v>
      </c>
      <c r="C67" s="5"/>
      <c r="D67" s="65" t="s">
        <v>52</v>
      </c>
      <c r="E67" s="5"/>
      <c r="F67" s="7"/>
      <c r="G67" s="7"/>
      <c r="H67" s="7"/>
      <c r="I67" s="7"/>
    </row>
    <row r="68" spans="2:9" ht="13.95" customHeight="1">
      <c r="B68" s="5"/>
      <c r="C68" s="5"/>
      <c r="D68" s="5"/>
      <c r="E68" s="5"/>
      <c r="F68" s="7"/>
      <c r="G68" s="7"/>
      <c r="H68" s="7"/>
      <c r="I68" s="7"/>
    </row>
    <row r="69" spans="2:9" ht="13.95" customHeight="1">
      <c r="F69" s="7"/>
      <c r="G69" s="7"/>
      <c r="H69" s="7"/>
      <c r="I69" s="7"/>
    </row>
    <row r="70" spans="2:9" ht="13.95" customHeight="1">
      <c r="F70" s="7"/>
      <c r="G70" s="7"/>
      <c r="H70" s="7"/>
      <c r="I70" s="7"/>
    </row>
  </sheetData>
  <sheetProtection algorithmName="SHA-512" hashValue="kQ/6HHhEepKhwhxh8JuexJErfX/Hh0IPQUS1DIAWPe8qU3jpcX2jhKkalpWEC0PpsgQBm9ztrKWHT40e2fAGtQ==" saltValue="mdahXLbsFMH2Q41LGYNRxQ==" spinCount="100000" sheet="1" objects="1" scenarios="1"/>
  <mergeCells count="5">
    <mergeCell ref="K59:K60"/>
    <mergeCell ref="J59:J60"/>
    <mergeCell ref="I59:I60"/>
    <mergeCell ref="B30:C30"/>
    <mergeCell ref="B31:C31"/>
  </mergeCells>
  <phoneticPr fontId="1"/>
  <dataValidations count="5">
    <dataValidation type="custom" allowBlank="1" showInputMessage="1" showErrorMessage="1" error="各サイズの合計が100になるようにしてください" sqref="D30:D31">
      <formula1>SUM(D$30:D$31)&lt;=100</formula1>
    </dataValidation>
    <dataValidation type="custom" allowBlank="1" showInputMessage="1" showErrorMessage="1" error="各サイズの合計が100になるようにしてください" sqref="D27:D29 D32">
      <formula1>SUM(D$18:D$24)&lt;=100</formula1>
    </dataValidation>
    <dataValidation type="custom" allowBlank="1" showInputMessage="1" showErrorMessage="1" error="「自社運用のコスト」に入力してください" sqref="D57:D60">
      <formula1>$D$10&lt;&gt;"自社で運用"</formula1>
    </dataValidation>
    <dataValidation type="custom" allowBlank="1" showInputMessage="1" showErrorMessage="1" error="「外部委託先への支払いコスト」に_x000a_入力してください" sqref="D37:D51">
      <formula1>$D$10&lt;&gt;"外部(3PL等)に委託"</formula1>
    </dataValidation>
    <dataValidation type="custom" allowBlank="1" showInputMessage="1" showErrorMessage="1" error="値を合計100％に設定してください。" sqref="D18:D26">
      <formula1>SUM(D$18:D$26)&lt;=100</formula1>
    </dataValidation>
  </dataValidations>
  <printOptions horizontalCentered="1" verticalCentered="1"/>
  <pageMargins left="0.70866141732283472" right="0.70866141732283472" top="0.39370078740157483" bottom="0.39370078740157483" header="0.11811023622047245" footer="0.11811023622047245"/>
  <pageSetup paperSize="9" scale="55" orientation="landscape" r:id="rId1"/>
  <headerFooter>
    <oddHeader>&amp;R&amp;D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リスト用!$A$1:$A$2</xm:f>
          </x14:formula1>
          <xm:sqref>D10</xm:sqref>
        </x14:dataValidation>
        <x14:dataValidation type="list" allowBlank="1" showInputMessage="1" showErrorMessage="1">
          <x14:formula1>
            <xm:f>リスト用!$B$1:$B$2</xm:f>
          </x14:formula1>
          <xm:sqref>G67 D67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7"/>
  <sheetViews>
    <sheetView workbookViewId="0">
      <selection activeCell="A3" sqref="A3"/>
    </sheetView>
  </sheetViews>
  <sheetFormatPr defaultRowHeight="18"/>
  <cols>
    <col min="1" max="1" width="7.3984375" customWidth="1"/>
    <col min="2" max="4" width="11" customWidth="1"/>
    <col min="5" max="5" width="9.19921875" customWidth="1"/>
    <col min="6" max="6" width="8.5" bestFit="1" customWidth="1"/>
  </cols>
  <sheetData>
    <row r="2" spans="1:11" ht="18.600000000000001" thickBot="1">
      <c r="A2" s="15" t="s">
        <v>41</v>
      </c>
      <c r="E2" s="16">
        <f>E5+E8+E11+E26</f>
        <v>1156.3333333333333</v>
      </c>
      <c r="F2" s="15" t="s">
        <v>20</v>
      </c>
    </row>
    <row r="3" spans="1:11" ht="18.600000000000001" thickBot="1">
      <c r="C3" s="15" t="s">
        <v>36</v>
      </c>
      <c r="E3" s="24">
        <f>シミュレーション!D12</f>
        <v>3000</v>
      </c>
      <c r="F3" s="15" t="s">
        <v>37</v>
      </c>
    </row>
    <row r="4" spans="1:11">
      <c r="A4" s="15"/>
      <c r="E4" s="16"/>
      <c r="F4" s="15"/>
    </row>
    <row r="5" spans="1:11" ht="18.600000000000001" thickBot="1">
      <c r="B5" s="15" t="s">
        <v>34</v>
      </c>
      <c r="E5" s="16">
        <f>E6/E3</f>
        <v>66.666666666666671</v>
      </c>
      <c r="F5" s="15" t="s">
        <v>20</v>
      </c>
    </row>
    <row r="6" spans="1:11" ht="18.600000000000001" thickBot="1">
      <c r="C6" s="15" t="s">
        <v>35</v>
      </c>
      <c r="E6" s="25">
        <f>シミュレーション!D37</f>
        <v>200000</v>
      </c>
      <c r="F6" s="15" t="s">
        <v>20</v>
      </c>
    </row>
    <row r="7" spans="1:11">
      <c r="C7" s="15"/>
      <c r="E7" s="23"/>
      <c r="F7" s="15"/>
    </row>
    <row r="8" spans="1:11" ht="18.600000000000001" thickBot="1">
      <c r="B8" s="15" t="s">
        <v>38</v>
      </c>
      <c r="E8" s="16">
        <f>E9/E3</f>
        <v>100</v>
      </c>
      <c r="F8" s="15" t="s">
        <v>20</v>
      </c>
    </row>
    <row r="9" spans="1:11" ht="18.600000000000001" thickBot="1">
      <c r="C9" s="37" t="s">
        <v>50</v>
      </c>
      <c r="E9" s="25">
        <f>シミュレーション!D38</f>
        <v>300000</v>
      </c>
      <c r="F9" s="15" t="s">
        <v>20</v>
      </c>
    </row>
    <row r="10" spans="1:11" ht="18.600000000000001" thickBot="1">
      <c r="C10" s="15"/>
      <c r="E10" s="22"/>
      <c r="F10" s="15"/>
    </row>
    <row r="11" spans="1:11" ht="18.600000000000001" thickBot="1">
      <c r="B11" s="15" t="s">
        <v>39</v>
      </c>
      <c r="E11" s="35">
        <f>E12+E25/E3</f>
        <v>976.33333333333337</v>
      </c>
      <c r="F11" s="15" t="s">
        <v>20</v>
      </c>
    </row>
    <row r="12" spans="1:11" ht="18.600000000000001" thickBot="1">
      <c r="C12" s="38" t="s">
        <v>49</v>
      </c>
      <c r="E12" s="35">
        <f>SUMPRODUCT(E15:E23,F15:F23)</f>
        <v>963</v>
      </c>
      <c r="F12" s="15" t="s">
        <v>20</v>
      </c>
    </row>
    <row r="13" spans="1:11" ht="18.600000000000001" thickBot="1">
      <c r="C13" s="15"/>
      <c r="E13" s="36"/>
      <c r="F13" s="15"/>
    </row>
    <row r="14" spans="1:11" ht="18.600000000000001" thickBot="1">
      <c r="C14" s="15"/>
      <c r="D14" s="29"/>
      <c r="E14" s="30" t="s">
        <v>42</v>
      </c>
      <c r="F14" s="31" t="s">
        <v>43</v>
      </c>
    </row>
    <row r="15" spans="1:11">
      <c r="D15" s="32" t="s">
        <v>31</v>
      </c>
      <c r="E15" s="26">
        <f>シミュレーション!D18/100</f>
        <v>0.1</v>
      </c>
      <c r="F15" s="100">
        <f>シミュレーション!D43</f>
        <v>230</v>
      </c>
      <c r="K15" s="7"/>
    </row>
    <row r="16" spans="1:11">
      <c r="D16" s="33" t="s">
        <v>6</v>
      </c>
      <c r="E16" s="27">
        <f>シミュレーション!D19/100</f>
        <v>0.1</v>
      </c>
      <c r="F16" s="28">
        <f>シミュレーション!D44</f>
        <v>500</v>
      </c>
      <c r="K16" s="17"/>
    </row>
    <row r="17" spans="2:11">
      <c r="D17" s="34" t="s">
        <v>7</v>
      </c>
      <c r="E17" s="27">
        <f>シミュレーション!D20/100</f>
        <v>0.2</v>
      </c>
      <c r="F17" s="101">
        <f>シミュレーション!D45</f>
        <v>600</v>
      </c>
      <c r="K17" s="18"/>
    </row>
    <row r="18" spans="2:11">
      <c r="D18" s="34" t="s">
        <v>8</v>
      </c>
      <c r="E18" s="27">
        <f>シミュレーション!D21/100</f>
        <v>0.1</v>
      </c>
      <c r="F18" s="28">
        <f>シミュレーション!D46</f>
        <v>700</v>
      </c>
      <c r="K18" s="18"/>
    </row>
    <row r="19" spans="2:11">
      <c r="D19" s="34" t="s">
        <v>9</v>
      </c>
      <c r="E19" s="27">
        <f>シミュレーション!D22/100</f>
        <v>0.1</v>
      </c>
      <c r="F19" s="101">
        <f>シミュレーション!D47</f>
        <v>800</v>
      </c>
      <c r="K19" s="18"/>
    </row>
    <row r="20" spans="2:11">
      <c r="D20" s="34" t="s">
        <v>10</v>
      </c>
      <c r="E20" s="27">
        <f>シミュレーション!D23/100</f>
        <v>0.1</v>
      </c>
      <c r="F20" s="28">
        <f>シミュレーション!D48</f>
        <v>900</v>
      </c>
      <c r="K20" s="18"/>
    </row>
    <row r="21" spans="2:11">
      <c r="D21" s="34" t="s">
        <v>11</v>
      </c>
      <c r="E21" s="27">
        <f>シミュレーション!D24/100</f>
        <v>0.1</v>
      </c>
      <c r="F21" s="101">
        <f>シミュレーション!D49</f>
        <v>1000</v>
      </c>
      <c r="K21" s="18"/>
    </row>
    <row r="22" spans="2:11">
      <c r="D22" s="88" t="s">
        <v>88</v>
      </c>
      <c r="E22" s="27">
        <f>シミュレーション!D25/100</f>
        <v>0.1</v>
      </c>
      <c r="F22" s="28">
        <f>シミュレーション!D50</f>
        <v>1800</v>
      </c>
      <c r="K22" s="18"/>
    </row>
    <row r="23" spans="2:11" ht="18.600000000000001" thickBot="1">
      <c r="D23" s="89" t="s">
        <v>89</v>
      </c>
      <c r="E23" s="90">
        <f>シミュレーション!D26/100</f>
        <v>0.1</v>
      </c>
      <c r="F23" s="102">
        <f>シミュレーション!D51</f>
        <v>2500</v>
      </c>
      <c r="K23" s="18"/>
    </row>
    <row r="24" spans="2:11" ht="18.600000000000001" thickBot="1">
      <c r="D24" s="19"/>
      <c r="E24" s="20"/>
      <c r="F24" s="21"/>
      <c r="K24" s="18"/>
    </row>
    <row r="25" spans="2:11" ht="18.600000000000001" thickBot="1">
      <c r="C25" s="37" t="s">
        <v>48</v>
      </c>
      <c r="E25" s="25">
        <f>シミュレーション!D39</f>
        <v>40000</v>
      </c>
      <c r="F25" s="15" t="s">
        <v>20</v>
      </c>
    </row>
    <row r="26" spans="2:11" ht="18.600000000000001" thickBot="1">
      <c r="B26" s="37" t="s">
        <v>67</v>
      </c>
      <c r="E26" s="16">
        <f>E27/E3</f>
        <v>13.333333333333334</v>
      </c>
      <c r="F26" s="15" t="s">
        <v>20</v>
      </c>
    </row>
    <row r="27" spans="2:11" ht="18.600000000000001" thickBot="1">
      <c r="C27" s="15" t="s">
        <v>40</v>
      </c>
      <c r="E27" s="25">
        <f>シミュレーション!D40</f>
        <v>40000</v>
      </c>
      <c r="F27" s="15" t="s">
        <v>20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5"/>
  <sheetViews>
    <sheetView workbookViewId="0">
      <selection activeCell="A3" sqref="A3"/>
    </sheetView>
  </sheetViews>
  <sheetFormatPr defaultRowHeight="18"/>
  <sheetData>
    <row r="2" spans="1:6">
      <c r="A2" s="15" t="s">
        <v>41</v>
      </c>
      <c r="E2" s="39">
        <f>E5+E8+E11+E14</f>
        <v>0</v>
      </c>
      <c r="F2" s="40" t="s">
        <v>20</v>
      </c>
    </row>
    <row r="3" spans="1:6">
      <c r="A3" s="15"/>
      <c r="C3" s="15" t="s">
        <v>36</v>
      </c>
      <c r="E3" s="23">
        <f>シミュレーション!D12</f>
        <v>3000</v>
      </c>
      <c r="F3" s="40"/>
    </row>
    <row r="4" spans="1:6">
      <c r="A4" s="15"/>
      <c r="E4" s="23"/>
      <c r="F4" s="40"/>
    </row>
    <row r="5" spans="1:6">
      <c r="B5" s="15" t="s">
        <v>34</v>
      </c>
      <c r="E5" s="39">
        <f>E6/E3</f>
        <v>0</v>
      </c>
      <c r="F5" s="40" t="s">
        <v>20</v>
      </c>
    </row>
    <row r="6" spans="1:6">
      <c r="C6" s="15" t="s">
        <v>44</v>
      </c>
      <c r="E6" s="22">
        <f>シミュレーション!D57</f>
        <v>0</v>
      </c>
      <c r="F6" s="40" t="s">
        <v>20</v>
      </c>
    </row>
    <row r="7" spans="1:6">
      <c r="C7" s="15"/>
      <c r="E7" s="22"/>
      <c r="F7" s="40"/>
    </row>
    <row r="8" spans="1:6">
      <c r="B8" s="15" t="s">
        <v>38</v>
      </c>
      <c r="E8" s="39">
        <f>E9/E3</f>
        <v>0</v>
      </c>
      <c r="F8" s="40" t="s">
        <v>20</v>
      </c>
    </row>
    <row r="9" spans="1:6">
      <c r="C9" s="15" t="s">
        <v>45</v>
      </c>
      <c r="E9" s="22">
        <f>シミュレーション!D58</f>
        <v>0</v>
      </c>
      <c r="F9" s="40" t="s">
        <v>20</v>
      </c>
    </row>
    <row r="10" spans="1:6">
      <c r="C10" s="15"/>
      <c r="E10" s="22"/>
      <c r="F10" s="40"/>
    </row>
    <row r="11" spans="1:6">
      <c r="B11" s="15" t="s">
        <v>39</v>
      </c>
      <c r="E11" s="39">
        <f>E12/E3</f>
        <v>0</v>
      </c>
      <c r="F11" s="40" t="s">
        <v>20</v>
      </c>
    </row>
    <row r="12" spans="1:6">
      <c r="C12" s="15" t="s">
        <v>46</v>
      </c>
      <c r="E12" s="22">
        <f>シミュレーション!D59</f>
        <v>0</v>
      </c>
      <c r="F12" s="40" t="s">
        <v>20</v>
      </c>
    </row>
    <row r="13" spans="1:6">
      <c r="C13" s="15"/>
      <c r="E13" s="23"/>
      <c r="F13" s="40"/>
    </row>
    <row r="14" spans="1:6">
      <c r="B14" s="37" t="s">
        <v>67</v>
      </c>
      <c r="E14" s="41">
        <f>E15/E3</f>
        <v>0</v>
      </c>
      <c r="F14" s="40" t="s">
        <v>20</v>
      </c>
    </row>
    <row r="15" spans="1:6">
      <c r="C15" s="15" t="s">
        <v>47</v>
      </c>
      <c r="E15" s="23">
        <f>シミュレーション!D60</f>
        <v>0</v>
      </c>
      <c r="F15" s="40" t="s">
        <v>20</v>
      </c>
    </row>
  </sheetData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L51"/>
  <sheetViews>
    <sheetView workbookViewId="0">
      <selection activeCell="A9" sqref="A9"/>
    </sheetView>
  </sheetViews>
  <sheetFormatPr defaultRowHeight="18"/>
  <cols>
    <col min="3" max="3" width="20.296875" customWidth="1"/>
    <col min="4" max="4" width="10.3984375" bestFit="1" customWidth="1"/>
    <col min="5" max="5" width="9.3984375" style="43" bestFit="1" customWidth="1"/>
    <col min="6" max="6" width="10.19921875" style="43" bestFit="1" customWidth="1"/>
    <col min="7" max="8" width="10.3984375" bestFit="1" customWidth="1"/>
  </cols>
  <sheetData>
    <row r="2" spans="1:38">
      <c r="A2" s="15" t="s">
        <v>41</v>
      </c>
      <c r="E2" s="39">
        <f>E5+E19+E35+E50</f>
        <v>978.57708571428566</v>
      </c>
      <c r="F2" s="40" t="s">
        <v>20</v>
      </c>
    </row>
    <row r="3" spans="1:38">
      <c r="C3" s="15" t="s">
        <v>36</v>
      </c>
      <c r="E3" s="23">
        <f>シミュレーション!D12</f>
        <v>3000</v>
      </c>
      <c r="F3" s="40" t="s">
        <v>37</v>
      </c>
    </row>
    <row r="4" spans="1:38">
      <c r="C4" s="15"/>
      <c r="E4" s="23"/>
      <c r="F4" s="40"/>
    </row>
    <row r="5" spans="1:38">
      <c r="B5" s="15" t="s">
        <v>34</v>
      </c>
      <c r="E5" s="39">
        <f>I8/E3</f>
        <v>144.2928</v>
      </c>
      <c r="F5" s="40" t="s">
        <v>20</v>
      </c>
      <c r="G5" s="58"/>
      <c r="H5" s="61"/>
      <c r="I5" s="61">
        <v>1</v>
      </c>
      <c r="J5" s="63">
        <f>I5+1</f>
        <v>2</v>
      </c>
      <c r="K5" s="61">
        <f t="shared" ref="K5:AL5" si="0">J5+1</f>
        <v>3</v>
      </c>
      <c r="L5" s="61">
        <f t="shared" si="0"/>
        <v>4</v>
      </c>
      <c r="M5" s="61">
        <f t="shared" si="0"/>
        <v>5</v>
      </c>
      <c r="N5" s="61">
        <f t="shared" si="0"/>
        <v>6</v>
      </c>
      <c r="O5" s="61">
        <f t="shared" si="0"/>
        <v>7</v>
      </c>
      <c r="P5" s="61">
        <f t="shared" si="0"/>
        <v>8</v>
      </c>
      <c r="Q5" s="61">
        <f t="shared" si="0"/>
        <v>9</v>
      </c>
      <c r="R5" s="61">
        <f t="shared" si="0"/>
        <v>10</v>
      </c>
      <c r="S5" s="61">
        <f t="shared" si="0"/>
        <v>11</v>
      </c>
      <c r="T5" s="61">
        <f t="shared" si="0"/>
        <v>12</v>
      </c>
      <c r="U5" s="61">
        <f t="shared" si="0"/>
        <v>13</v>
      </c>
      <c r="V5" s="61">
        <f t="shared" si="0"/>
        <v>14</v>
      </c>
      <c r="W5" s="61">
        <f t="shared" si="0"/>
        <v>15</v>
      </c>
      <c r="X5" s="61">
        <f t="shared" si="0"/>
        <v>16</v>
      </c>
      <c r="Y5" s="61">
        <f t="shared" si="0"/>
        <v>17</v>
      </c>
      <c r="Z5" s="61">
        <f t="shared" si="0"/>
        <v>18</v>
      </c>
      <c r="AA5" s="61">
        <f t="shared" si="0"/>
        <v>19</v>
      </c>
      <c r="AB5" s="61">
        <f t="shared" si="0"/>
        <v>20</v>
      </c>
      <c r="AC5" s="61">
        <f t="shared" si="0"/>
        <v>21</v>
      </c>
      <c r="AD5" s="61">
        <f t="shared" si="0"/>
        <v>22</v>
      </c>
      <c r="AE5" s="61">
        <f t="shared" si="0"/>
        <v>23</v>
      </c>
      <c r="AF5" s="61">
        <f t="shared" si="0"/>
        <v>24</v>
      </c>
      <c r="AG5" s="61">
        <f t="shared" si="0"/>
        <v>25</v>
      </c>
      <c r="AH5" s="61">
        <f t="shared" si="0"/>
        <v>26</v>
      </c>
      <c r="AI5" s="61">
        <f t="shared" si="0"/>
        <v>27</v>
      </c>
      <c r="AJ5" s="61">
        <f t="shared" si="0"/>
        <v>28</v>
      </c>
      <c r="AK5" s="61">
        <f t="shared" si="0"/>
        <v>29</v>
      </c>
      <c r="AL5" s="61">
        <f t="shared" si="0"/>
        <v>30</v>
      </c>
    </row>
    <row r="6" spans="1:38">
      <c r="C6" s="55" t="s">
        <v>83</v>
      </c>
      <c r="E6" s="23">
        <f>シミュレーション!D14</f>
        <v>3000</v>
      </c>
      <c r="F6" s="40" t="s">
        <v>0</v>
      </c>
      <c r="G6" s="40"/>
      <c r="H6" s="62" t="s">
        <v>84</v>
      </c>
      <c r="I6" s="103">
        <f>E6-($E$3/30*$E$20)</f>
        <v>2870</v>
      </c>
      <c r="J6" s="104">
        <f>I6-($E$3/30*$E$20)</f>
        <v>2740</v>
      </c>
      <c r="K6" s="103">
        <f t="shared" ref="K6:AL6" si="1">J6-($E$3/30*$E$20)</f>
        <v>2610</v>
      </c>
      <c r="L6" s="103">
        <f t="shared" si="1"/>
        <v>2480</v>
      </c>
      <c r="M6" s="103">
        <f t="shared" si="1"/>
        <v>2350</v>
      </c>
      <c r="N6" s="103">
        <f t="shared" si="1"/>
        <v>2220</v>
      </c>
      <c r="O6" s="103">
        <f t="shared" si="1"/>
        <v>2090</v>
      </c>
      <c r="P6" s="103">
        <f t="shared" si="1"/>
        <v>1960</v>
      </c>
      <c r="Q6" s="103">
        <f t="shared" si="1"/>
        <v>1830</v>
      </c>
      <c r="R6" s="103">
        <f t="shared" si="1"/>
        <v>1700</v>
      </c>
      <c r="S6" s="103">
        <f t="shared" si="1"/>
        <v>1570</v>
      </c>
      <c r="T6" s="103">
        <f t="shared" si="1"/>
        <v>1440</v>
      </c>
      <c r="U6" s="103">
        <f t="shared" si="1"/>
        <v>1310</v>
      </c>
      <c r="V6" s="103">
        <f t="shared" si="1"/>
        <v>1180</v>
      </c>
      <c r="W6" s="103">
        <f t="shared" si="1"/>
        <v>1050</v>
      </c>
      <c r="X6" s="103">
        <f t="shared" si="1"/>
        <v>920</v>
      </c>
      <c r="Y6" s="103">
        <f t="shared" si="1"/>
        <v>790</v>
      </c>
      <c r="Z6" s="103">
        <f t="shared" si="1"/>
        <v>660</v>
      </c>
      <c r="AA6" s="103">
        <f t="shared" si="1"/>
        <v>530</v>
      </c>
      <c r="AB6" s="103">
        <f t="shared" si="1"/>
        <v>400</v>
      </c>
      <c r="AC6" s="103">
        <f t="shared" si="1"/>
        <v>270</v>
      </c>
      <c r="AD6" s="103">
        <f t="shared" si="1"/>
        <v>140</v>
      </c>
      <c r="AE6" s="103">
        <f t="shared" si="1"/>
        <v>10</v>
      </c>
      <c r="AF6" s="103">
        <f t="shared" si="1"/>
        <v>-120</v>
      </c>
      <c r="AG6" s="103">
        <f t="shared" si="1"/>
        <v>-250</v>
      </c>
      <c r="AH6" s="103">
        <f t="shared" si="1"/>
        <v>-380</v>
      </c>
      <c r="AI6" s="103">
        <f t="shared" si="1"/>
        <v>-510</v>
      </c>
      <c r="AJ6" s="103">
        <f t="shared" si="1"/>
        <v>-640</v>
      </c>
      <c r="AK6" s="103">
        <f t="shared" si="1"/>
        <v>-770</v>
      </c>
      <c r="AL6" s="103">
        <f t="shared" si="1"/>
        <v>-900</v>
      </c>
    </row>
    <row r="7" spans="1:38" ht="18.600000000000001" thickBot="1">
      <c r="C7" s="38" t="s">
        <v>87</v>
      </c>
      <c r="E7" s="40">
        <f>SUMPRODUCT(E9:E17,F9:F17)</f>
        <v>13.070000000000002</v>
      </c>
      <c r="F7" s="40"/>
      <c r="G7" s="40"/>
      <c r="H7" s="62" t="s">
        <v>85</v>
      </c>
      <c r="I7" s="103">
        <f>$E$7*I6</f>
        <v>37510.900000000009</v>
      </c>
      <c r="J7" s="104">
        <f>$E$7*J6</f>
        <v>35811.800000000003</v>
      </c>
      <c r="K7" s="103">
        <f t="shared" ref="K7:AL7" si="2">$E$7*K6</f>
        <v>34112.700000000004</v>
      </c>
      <c r="L7" s="103">
        <f t="shared" si="2"/>
        <v>32413.600000000006</v>
      </c>
      <c r="M7" s="103">
        <f t="shared" si="2"/>
        <v>30714.500000000004</v>
      </c>
      <c r="N7" s="103">
        <f t="shared" si="2"/>
        <v>29015.400000000005</v>
      </c>
      <c r="O7" s="103">
        <f t="shared" si="2"/>
        <v>27316.300000000003</v>
      </c>
      <c r="P7" s="103">
        <f t="shared" si="2"/>
        <v>25617.200000000004</v>
      </c>
      <c r="Q7" s="103">
        <f t="shared" si="2"/>
        <v>23918.100000000002</v>
      </c>
      <c r="R7" s="103">
        <f t="shared" si="2"/>
        <v>22219.000000000004</v>
      </c>
      <c r="S7" s="103">
        <f t="shared" si="2"/>
        <v>20519.900000000001</v>
      </c>
      <c r="T7" s="103">
        <f t="shared" si="2"/>
        <v>18820.800000000003</v>
      </c>
      <c r="U7" s="103">
        <f t="shared" si="2"/>
        <v>17121.700000000004</v>
      </c>
      <c r="V7" s="103">
        <f t="shared" si="2"/>
        <v>15422.600000000002</v>
      </c>
      <c r="W7" s="103">
        <f t="shared" si="2"/>
        <v>13723.500000000002</v>
      </c>
      <c r="X7" s="103">
        <f t="shared" si="2"/>
        <v>12024.400000000001</v>
      </c>
      <c r="Y7" s="103">
        <f t="shared" si="2"/>
        <v>10325.300000000001</v>
      </c>
      <c r="Z7" s="103">
        <f t="shared" si="2"/>
        <v>8626.2000000000007</v>
      </c>
      <c r="AA7" s="103">
        <f t="shared" si="2"/>
        <v>6927.1000000000013</v>
      </c>
      <c r="AB7" s="103">
        <f t="shared" si="2"/>
        <v>5228.0000000000009</v>
      </c>
      <c r="AC7" s="103">
        <f t="shared" si="2"/>
        <v>3528.9000000000005</v>
      </c>
      <c r="AD7" s="103">
        <f t="shared" si="2"/>
        <v>1829.8000000000002</v>
      </c>
      <c r="AE7" s="103">
        <f t="shared" si="2"/>
        <v>130.70000000000002</v>
      </c>
      <c r="AF7" s="103">
        <f t="shared" si="2"/>
        <v>-1568.4000000000003</v>
      </c>
      <c r="AG7" s="103">
        <f t="shared" si="2"/>
        <v>-3267.5000000000005</v>
      </c>
      <c r="AH7" s="103">
        <f t="shared" si="2"/>
        <v>-4966.6000000000004</v>
      </c>
      <c r="AI7" s="103">
        <f t="shared" si="2"/>
        <v>-6665.7000000000007</v>
      </c>
      <c r="AJ7" s="103">
        <f t="shared" si="2"/>
        <v>-8364.8000000000011</v>
      </c>
      <c r="AK7" s="103">
        <f t="shared" si="2"/>
        <v>-10063.900000000001</v>
      </c>
      <c r="AL7" s="103">
        <f t="shared" si="2"/>
        <v>-11763.000000000002</v>
      </c>
    </row>
    <row r="8" spans="1:38" ht="18.600000000000001" thickBot="1">
      <c r="D8" s="29"/>
      <c r="E8" s="30" t="s">
        <v>42</v>
      </c>
      <c r="F8" s="31" t="s">
        <v>73</v>
      </c>
      <c r="G8" s="59"/>
      <c r="H8" s="64" t="s">
        <v>86</v>
      </c>
      <c r="I8" s="103">
        <f>SUMIF(I7:AL7,"&gt;0")</f>
        <v>432878.4</v>
      </c>
    </row>
    <row r="9" spans="1:38">
      <c r="D9" s="32" t="s">
        <v>31</v>
      </c>
      <c r="E9" s="26">
        <f>シミュレーション!D18/100</f>
        <v>0.1</v>
      </c>
      <c r="F9" s="48">
        <v>0.3</v>
      </c>
      <c r="G9" s="50"/>
      <c r="H9" s="60"/>
    </row>
    <row r="10" spans="1:38">
      <c r="D10" s="33" t="s">
        <v>6</v>
      </c>
      <c r="E10" s="27">
        <f>シミュレーション!D19/100</f>
        <v>0.1</v>
      </c>
      <c r="F10" s="49">
        <v>1.5</v>
      </c>
    </row>
    <row r="11" spans="1:38">
      <c r="D11" s="34" t="s">
        <v>7</v>
      </c>
      <c r="E11" s="27">
        <f>シミュレーション!D20/100</f>
        <v>0.2</v>
      </c>
      <c r="F11" s="49">
        <v>2.2999999999999998</v>
      </c>
    </row>
    <row r="12" spans="1:38">
      <c r="D12" s="34" t="s">
        <v>8</v>
      </c>
      <c r="E12" s="27">
        <f>シミュレーション!D21/100</f>
        <v>0.1</v>
      </c>
      <c r="F12" s="49">
        <v>6.2</v>
      </c>
    </row>
    <row r="13" spans="1:38">
      <c r="D13" s="34" t="s">
        <v>9</v>
      </c>
      <c r="E13" s="27">
        <f>シミュレーション!D22/100</f>
        <v>0.1</v>
      </c>
      <c r="F13" s="49">
        <v>7.2</v>
      </c>
    </row>
    <row r="14" spans="1:38">
      <c r="D14" s="34" t="s">
        <v>10</v>
      </c>
      <c r="E14" s="27">
        <f>シミュレーション!D23/100</f>
        <v>0.1</v>
      </c>
      <c r="F14" s="49">
        <v>15.8</v>
      </c>
    </row>
    <row r="15" spans="1:38">
      <c r="D15" s="34" t="s">
        <v>11</v>
      </c>
      <c r="E15" s="27">
        <f>シミュレーション!D24/100</f>
        <v>0.1</v>
      </c>
      <c r="F15" s="49">
        <v>24.9</v>
      </c>
    </row>
    <row r="16" spans="1:38">
      <c r="D16" s="34" t="s">
        <v>90</v>
      </c>
      <c r="E16" s="27">
        <f>シミュレーション!D25/100</f>
        <v>0.1</v>
      </c>
      <c r="F16" s="49">
        <v>30.5</v>
      </c>
    </row>
    <row r="17" spans="2:9">
      <c r="D17" s="34" t="s">
        <v>91</v>
      </c>
      <c r="E17" s="27">
        <f>シミュレーション!D26/100</f>
        <v>0.1</v>
      </c>
      <c r="F17" s="49">
        <v>39.700000000000003</v>
      </c>
    </row>
    <row r="18" spans="2:9">
      <c r="D18" s="15"/>
      <c r="E18" s="23"/>
      <c r="F18" s="40"/>
    </row>
    <row r="19" spans="2:9">
      <c r="B19" s="47" t="s">
        <v>75</v>
      </c>
      <c r="E19" s="41">
        <f>E21*(E20-1)</f>
        <v>30.214285714285722</v>
      </c>
      <c r="F19" s="40" t="s">
        <v>20</v>
      </c>
    </row>
    <row r="20" spans="2:9">
      <c r="C20" s="42" t="s">
        <v>4</v>
      </c>
      <c r="E20" s="41">
        <f>シミュレーション!D13</f>
        <v>1.3</v>
      </c>
      <c r="F20" s="40" t="s">
        <v>5</v>
      </c>
      <c r="H20" t="s">
        <v>94</v>
      </c>
      <c r="I20" s="99">
        <f>SUM(E30:E31)</f>
        <v>0.2</v>
      </c>
    </row>
    <row r="21" spans="2:9" ht="18.600000000000001" thickBot="1">
      <c r="C21" s="15" t="s">
        <v>56</v>
      </c>
      <c r="E21" s="41">
        <f>SUMPRODUCT(H23:H29,F23:F29)</f>
        <v>100.71428571428572</v>
      </c>
      <c r="F21" s="40" t="s">
        <v>20</v>
      </c>
      <c r="H21" t="s">
        <v>95</v>
      </c>
      <c r="I21" s="15">
        <f>COUNTIF($E$23:$E$29,0)</f>
        <v>0</v>
      </c>
    </row>
    <row r="22" spans="2:9" ht="18.600000000000001" thickBot="1">
      <c r="D22" s="29"/>
      <c r="E22" s="30" t="s">
        <v>42</v>
      </c>
      <c r="F22" s="31" t="s">
        <v>55</v>
      </c>
      <c r="H22" s="95"/>
    </row>
    <row r="23" spans="2:9">
      <c r="D23" s="32" t="s">
        <v>31</v>
      </c>
      <c r="E23" s="26">
        <f>シミュレーション!D18/100</f>
        <v>0.1</v>
      </c>
      <c r="F23" s="48">
        <v>45</v>
      </c>
      <c r="G23" s="96"/>
      <c r="H23" s="98">
        <f t="shared" ref="H23:H29" si="3">IF(E23&gt;0,$I$20/(7-$I$21)+E23,0)</f>
        <v>0.12857142857142859</v>
      </c>
    </row>
    <row r="24" spans="2:9">
      <c r="D24" s="33" t="s">
        <v>6</v>
      </c>
      <c r="E24" s="27">
        <f>シミュレーション!D19/100</f>
        <v>0.1</v>
      </c>
      <c r="F24" s="49">
        <v>75</v>
      </c>
      <c r="G24" s="96"/>
      <c r="H24" s="98">
        <f t="shared" si="3"/>
        <v>0.12857142857142859</v>
      </c>
    </row>
    <row r="25" spans="2:9">
      <c r="D25" s="34" t="s">
        <v>7</v>
      </c>
      <c r="E25" s="27">
        <f>シミュレーション!D20/100</f>
        <v>0.2</v>
      </c>
      <c r="F25" s="49">
        <v>75</v>
      </c>
      <c r="G25" s="96"/>
      <c r="H25" s="98">
        <f t="shared" si="3"/>
        <v>0.22857142857142859</v>
      </c>
    </row>
    <row r="26" spans="2:9">
      <c r="D26" s="34" t="s">
        <v>8</v>
      </c>
      <c r="E26" s="27">
        <f>シミュレーション!D21/100</f>
        <v>0.1</v>
      </c>
      <c r="F26" s="49">
        <v>75</v>
      </c>
      <c r="G26" s="96"/>
      <c r="H26" s="98">
        <f t="shared" si="3"/>
        <v>0.12857142857142859</v>
      </c>
    </row>
    <row r="27" spans="2:9">
      <c r="D27" s="34" t="s">
        <v>9</v>
      </c>
      <c r="E27" s="27">
        <f>シミュレーション!D22/100</f>
        <v>0.1</v>
      </c>
      <c r="F27" s="49">
        <v>95</v>
      </c>
      <c r="G27" s="96"/>
      <c r="H27" s="98">
        <f t="shared" si="3"/>
        <v>0.12857142857142859</v>
      </c>
    </row>
    <row r="28" spans="2:9">
      <c r="D28" s="34" t="s">
        <v>10</v>
      </c>
      <c r="E28" s="27">
        <f>シミュレーション!D23/100</f>
        <v>0.1</v>
      </c>
      <c r="F28" s="49">
        <v>180</v>
      </c>
      <c r="G28" s="96"/>
      <c r="H28" s="98">
        <f t="shared" si="3"/>
        <v>0.12857142857142859</v>
      </c>
    </row>
    <row r="29" spans="2:9">
      <c r="D29" s="34" t="s">
        <v>11</v>
      </c>
      <c r="E29" s="27">
        <f>シミュレーション!D24/100</f>
        <v>0.1</v>
      </c>
      <c r="F29" s="49">
        <v>180</v>
      </c>
      <c r="G29" s="96"/>
      <c r="H29" s="98">
        <f t="shared" si="3"/>
        <v>0.12857142857142859</v>
      </c>
    </row>
    <row r="30" spans="2:9">
      <c r="D30" s="34" t="s">
        <v>88</v>
      </c>
      <c r="E30" s="27">
        <f>シミュレーション!D25/100</f>
        <v>0.1</v>
      </c>
      <c r="F30" s="49"/>
      <c r="H30" s="96"/>
    </row>
    <row r="31" spans="2:9">
      <c r="C31" s="42"/>
      <c r="D31" s="34" t="s">
        <v>89</v>
      </c>
      <c r="E31" s="27">
        <f>シミュレーション!D26/100</f>
        <v>0.1</v>
      </c>
      <c r="F31" s="49"/>
    </row>
    <row r="32" spans="2:9">
      <c r="B32" s="47" t="s">
        <v>71</v>
      </c>
      <c r="C32" s="42"/>
      <c r="E32" s="41"/>
      <c r="F32" s="40"/>
    </row>
    <row r="33" spans="2:7">
      <c r="C33" t="s">
        <v>54</v>
      </c>
      <c r="D33" s="19"/>
      <c r="E33" s="44">
        <f>IF(シミュレーション!D67="利用あり",20,0)</f>
        <v>20</v>
      </c>
      <c r="F33" s="21" t="s">
        <v>30</v>
      </c>
    </row>
    <row r="34" spans="2:7">
      <c r="C34" s="42"/>
      <c r="E34" s="41"/>
      <c r="F34" s="40"/>
    </row>
    <row r="35" spans="2:7">
      <c r="B35" s="15" t="s">
        <v>39</v>
      </c>
      <c r="E35" s="41">
        <f>E47*G47+E48*G48</f>
        <v>794.06999999999994</v>
      </c>
      <c r="F35" s="40" t="s">
        <v>20</v>
      </c>
    </row>
    <row r="36" spans="2:7" ht="18.600000000000001" thickBot="1">
      <c r="B36" s="15"/>
      <c r="E36" s="41"/>
      <c r="F36" s="40" t="s">
        <v>96</v>
      </c>
      <c r="G36" t="s">
        <v>74</v>
      </c>
    </row>
    <row r="37" spans="2:7" ht="18.600000000000001" thickBot="1">
      <c r="C37" s="15"/>
      <c r="D37" s="29"/>
      <c r="E37" s="30" t="s">
        <v>42</v>
      </c>
      <c r="F37" s="31" t="s">
        <v>43</v>
      </c>
      <c r="G37" s="31" t="s">
        <v>43</v>
      </c>
    </row>
    <row r="38" spans="2:7">
      <c r="C38" s="15"/>
      <c r="D38" s="32" t="s">
        <v>31</v>
      </c>
      <c r="E38" s="26">
        <f>シミュレーション!D18/100</f>
        <v>0.1</v>
      </c>
      <c r="F38" s="48">
        <v>209</v>
      </c>
      <c r="G38" s="51">
        <v>230</v>
      </c>
    </row>
    <row r="39" spans="2:7">
      <c r="C39" s="15"/>
      <c r="D39" s="33" t="s">
        <v>6</v>
      </c>
      <c r="E39" s="27">
        <f>シミュレーション!D19/100</f>
        <v>0.1</v>
      </c>
      <c r="F39" s="49">
        <v>382</v>
      </c>
      <c r="G39" s="52">
        <v>500</v>
      </c>
    </row>
    <row r="40" spans="2:7">
      <c r="C40" s="15"/>
      <c r="D40" s="34" t="s">
        <v>7</v>
      </c>
      <c r="E40" s="27">
        <f>シミュレーション!D20/100</f>
        <v>0.2</v>
      </c>
      <c r="F40" s="49">
        <v>424</v>
      </c>
      <c r="G40" s="52">
        <v>560</v>
      </c>
    </row>
    <row r="41" spans="2:7">
      <c r="C41" s="15"/>
      <c r="D41" s="34" t="s">
        <v>8</v>
      </c>
      <c r="E41" s="27">
        <f>シミュレーション!D21/100</f>
        <v>0.1</v>
      </c>
      <c r="F41" s="49">
        <v>459</v>
      </c>
      <c r="G41" s="52">
        <v>600</v>
      </c>
    </row>
    <row r="42" spans="2:7">
      <c r="C42" s="15"/>
      <c r="D42" s="34" t="s">
        <v>9</v>
      </c>
      <c r="E42" s="27">
        <f>シミュレーション!D22/100</f>
        <v>0.1</v>
      </c>
      <c r="F42" s="49">
        <v>598</v>
      </c>
      <c r="G42" s="52">
        <v>700</v>
      </c>
    </row>
    <row r="43" spans="2:7">
      <c r="C43" s="15"/>
      <c r="D43" s="34" t="s">
        <v>10</v>
      </c>
      <c r="E43" s="27">
        <f>シミュレーション!D23/100</f>
        <v>0.1</v>
      </c>
      <c r="F43" s="49">
        <v>925</v>
      </c>
      <c r="G43" s="52">
        <v>940</v>
      </c>
    </row>
    <row r="44" spans="2:7">
      <c r="C44" s="15"/>
      <c r="D44" s="34" t="s">
        <v>11</v>
      </c>
      <c r="E44" s="27">
        <f>シミュレーション!D24/100</f>
        <v>0.1</v>
      </c>
      <c r="F44" s="49">
        <v>998</v>
      </c>
      <c r="G44" s="52">
        <v>1000</v>
      </c>
    </row>
    <row r="45" spans="2:7">
      <c r="C45" s="15"/>
      <c r="D45" s="93" t="s">
        <v>88</v>
      </c>
      <c r="E45" s="27">
        <f>シミュレーション!D25/100</f>
        <v>0.1</v>
      </c>
      <c r="F45" s="92">
        <v>1526</v>
      </c>
      <c r="G45" s="91">
        <v>1648</v>
      </c>
    </row>
    <row r="46" spans="2:7">
      <c r="C46" s="15"/>
      <c r="D46" s="93" t="s">
        <v>89</v>
      </c>
      <c r="E46" s="27">
        <f>シミュレーション!D26/100</f>
        <v>0.1</v>
      </c>
      <c r="F46" s="92">
        <v>1732</v>
      </c>
      <c r="G46" s="91">
        <v>1818</v>
      </c>
    </row>
    <row r="47" spans="2:7">
      <c r="C47" s="15" t="s">
        <v>97</v>
      </c>
      <c r="D47" s="19"/>
      <c r="E47" s="53">
        <f>SUMPRODUCT(E37:E46,F37:F46)</f>
        <v>767.7</v>
      </c>
      <c r="F47" s="54" t="s">
        <v>80</v>
      </c>
      <c r="G47" s="56">
        <f>シミュレーション!D30/100</f>
        <v>0.7</v>
      </c>
    </row>
    <row r="48" spans="2:7">
      <c r="C48" s="55" t="s">
        <v>81</v>
      </c>
      <c r="D48" s="19"/>
      <c r="E48" s="53">
        <f>SUMPRODUCT(E37:E46,G37:G46)</f>
        <v>855.59999999999991</v>
      </c>
      <c r="F48" s="54" t="s">
        <v>80</v>
      </c>
      <c r="G48" s="57">
        <f>シミュレーション!D31/100</f>
        <v>0.3</v>
      </c>
    </row>
    <row r="49" spans="2:6">
      <c r="C49" s="15"/>
      <c r="D49" s="19"/>
      <c r="E49" s="20"/>
      <c r="F49" s="50"/>
    </row>
    <row r="50" spans="2:6">
      <c r="B50" s="38" t="s">
        <v>65</v>
      </c>
      <c r="E50" s="41">
        <f>E51/E3</f>
        <v>10</v>
      </c>
      <c r="F50" s="40" t="s">
        <v>20</v>
      </c>
    </row>
    <row r="51" spans="2:6">
      <c r="C51" s="38" t="s">
        <v>51</v>
      </c>
      <c r="E51" s="23">
        <f>シミュレーション!D66</f>
        <v>30000</v>
      </c>
      <c r="F51" s="40" t="s">
        <v>20</v>
      </c>
    </row>
  </sheetData>
  <phoneticPr fontId="1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>
      <selection activeCell="A9" sqref="A9"/>
    </sheetView>
  </sheetViews>
  <sheetFormatPr defaultRowHeight="18"/>
  <cols>
    <col min="1" max="1" width="16.296875" bestFit="1" customWidth="1"/>
  </cols>
  <sheetData>
    <row r="1" spans="1:2">
      <c r="A1" s="15" t="s">
        <v>32</v>
      </c>
      <c r="B1" t="s">
        <v>52</v>
      </c>
    </row>
    <row r="2" spans="1:2">
      <c r="A2" s="15" t="s">
        <v>33</v>
      </c>
      <c r="B2" t="s">
        <v>53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シミュレーション</vt:lpstr>
      <vt:lpstr>現状_自社倉庫</vt:lpstr>
      <vt:lpstr>現状_3PL</vt:lpstr>
      <vt:lpstr>導入時</vt:lpstr>
      <vt:lpstr>リスト用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阿多亮治</dc:creator>
  <cp:lastModifiedBy>01122466</cp:lastModifiedBy>
  <cp:lastPrinted>2023-01-24T02:05:36Z</cp:lastPrinted>
  <dcterms:created xsi:type="dcterms:W3CDTF">2021-04-02T01:27:51Z</dcterms:created>
  <dcterms:modified xsi:type="dcterms:W3CDTF">2023-02-02T00:51:14Z</dcterms:modified>
</cp:coreProperties>
</file>